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W:\Treasurer\RAY'S Treasurer Files\TREASURER'S REPORT\2021 Treasurer's Reports\"/>
    </mc:Choice>
  </mc:AlternateContent>
  <xr:revisionPtr revIDLastSave="0" documentId="13_ncr:1_{12268064-9034-42E5-AB59-761689040090}" xr6:coauthVersionLast="46" xr6:coauthVersionMax="46" xr10:uidLastSave="{00000000-0000-0000-0000-000000000000}"/>
  <bookViews>
    <workbookView xWindow="-120" yWindow="-120" windowWidth="29040" windowHeight="15840" tabRatio="567" activeTab="1" xr2:uid="{00000000-000D-0000-FFFF-FFFF00000000}"/>
  </bookViews>
  <sheets>
    <sheet name="1-Summary Page" sheetId="1" r:id="rId1"/>
    <sheet name="2-T.Investments" sheetId="2" r:id="rId2"/>
    <sheet name="3-Bond Proceeds" sheetId="4" r:id="rId3"/>
    <sheet name="4-Statistics" sheetId="5" r:id="rId4"/>
    <sheet name="5-Tracy Consolidated" sheetId="6" r:id="rId5"/>
  </sheets>
  <definedNames>
    <definedName name="_xlnm.Print_Area" localSheetId="0">'1-Summary Page'!$B$1:$L$51</definedName>
    <definedName name="_xlnm.Print_Area" localSheetId="1">'2-T.Investments'!$B$1:$H$51</definedName>
    <definedName name="_xlnm.Print_Area" localSheetId="2">'3-Bond Proceeds'!$F:$J</definedName>
    <definedName name="_xlnm.Print_Area" localSheetId="3">'4-Statistics'!$B$1:$H$48</definedName>
    <definedName name="_xlnm.Print_Area" localSheetId="4">'5-Tracy Consolidated'!$A$1:$G$45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7" i="2" l="1"/>
  <c r="Y5" i="1"/>
  <c r="Y6" i="1"/>
  <c r="E45" i="5"/>
  <c r="E42" i="5"/>
  <c r="J37" i="4"/>
  <c r="I30" i="4"/>
  <c r="H30" i="4"/>
  <c r="J25" i="2"/>
  <c r="K30" i="4" l="1"/>
  <c r="J7" i="4"/>
  <c r="J10" i="4"/>
  <c r="J13" i="4"/>
  <c r="J8" i="4"/>
  <c r="H14" i="5"/>
  <c r="O29" i="5"/>
  <c r="O43" i="5" s="1"/>
  <c r="N29" i="5"/>
  <c r="N43" i="5" s="1"/>
  <c r="M29" i="5"/>
  <c r="M43" i="5" s="1"/>
  <c r="L29" i="5"/>
  <c r="L43" i="5" s="1"/>
  <c r="K29" i="5"/>
  <c r="K43" i="5" s="1"/>
  <c r="H41" i="2" l="1"/>
  <c r="G41" i="2"/>
  <c r="J9" i="4" l="1"/>
  <c r="J11" i="4" l="1"/>
  <c r="J12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R14" i="2" l="1"/>
  <c r="J36" i="4" l="1"/>
  <c r="J30" i="4" l="1"/>
  <c r="L16" i="1"/>
  <c r="J16" i="1"/>
  <c r="R15" i="2" l="1"/>
  <c r="J20" i="1" l="1"/>
  <c r="H16" i="5" l="1"/>
  <c r="R16" i="2" l="1"/>
  <c r="M23" i="2"/>
  <c r="M13" i="2"/>
  <c r="J14" i="1"/>
  <c r="R9" i="2"/>
  <c r="N13" i="2"/>
  <c r="R13" i="2"/>
  <c r="J15" i="2"/>
  <c r="M17" i="2"/>
  <c r="N17" i="2"/>
  <c r="N18" i="2"/>
  <c r="M19" i="2"/>
  <c r="N19" i="2"/>
  <c r="M20" i="2"/>
  <c r="N21" i="2"/>
  <c r="N23" i="2"/>
  <c r="M27" i="2"/>
  <c r="N27" i="2"/>
  <c r="M28" i="2"/>
  <c r="N28" i="2"/>
  <c r="M29" i="2"/>
  <c r="N29" i="2"/>
  <c r="M32" i="2"/>
  <c r="N32" i="2"/>
  <c r="M40" i="2"/>
  <c r="M41" i="2"/>
  <c r="M42" i="2"/>
  <c r="M43" i="2" s="1"/>
  <c r="H12" i="5"/>
  <c r="R12" i="2"/>
  <c r="M21" i="2"/>
  <c r="L14" i="1"/>
  <c r="H45" i="2" l="1"/>
  <c r="G45" i="2"/>
  <c r="L18" i="1"/>
  <c r="J18" i="1"/>
  <c r="M44" i="2"/>
  <c r="G47" i="2" s="1"/>
  <c r="N44" i="2"/>
  <c r="G49" i="2" s="1"/>
  <c r="P43" i="5"/>
  <c r="S13" i="2" l="1"/>
  <c r="S14" i="2"/>
  <c r="S15" i="2"/>
  <c r="S16" i="2"/>
  <c r="S9" i="2"/>
  <c r="S12" i="2"/>
  <c r="L20" i="1"/>
  <c r="L22" i="1" s="1"/>
  <c r="Y8" i="1" s="1"/>
  <c r="Y12" i="1" s="1"/>
  <c r="L25" i="1" l="1"/>
  <c r="J22" i="1"/>
  <c r="J25" i="1" s="1"/>
  <c r="Z8" i="1" l="1"/>
  <c r="AA8" i="1" l="1"/>
  <c r="Z6" i="1"/>
  <c r="Z5" i="1"/>
  <c r="AA6" i="1"/>
  <c r="AA5" i="1"/>
</calcChain>
</file>

<file path=xl/sharedStrings.xml><?xml version="1.0" encoding="utf-8"?>
<sst xmlns="http://schemas.openxmlformats.org/spreadsheetml/2006/main" count="307" uniqueCount="224">
  <si>
    <t>CITY OF TRACY</t>
  </si>
  <si>
    <t>SEE X1 for Graph</t>
  </si>
  <si>
    <t>CITY TREASURER'S REPORT</t>
  </si>
  <si>
    <t>SUMMARY OF ALL INVESTMENTS</t>
  </si>
  <si>
    <t>On Demand Deposits</t>
  </si>
  <si>
    <t>Average</t>
  </si>
  <si>
    <t>Investments</t>
  </si>
  <si>
    <t>Maturity</t>
  </si>
  <si>
    <t>Interest</t>
  </si>
  <si>
    <t xml:space="preserve">     HISTORICAL</t>
  </si>
  <si>
    <t xml:space="preserve">    GASB 31 ADJ</t>
  </si>
  <si>
    <t>Category</t>
  </si>
  <si>
    <t>Days</t>
  </si>
  <si>
    <t>Years</t>
  </si>
  <si>
    <t>Rate</t>
  </si>
  <si>
    <t>Book Value</t>
  </si>
  <si>
    <t xml:space="preserve"> Market Value</t>
  </si>
  <si>
    <t xml:space="preserve"> </t>
  </si>
  <si>
    <t>Proceeds from Bonds</t>
  </si>
  <si>
    <t>Pooled Investments:</t>
  </si>
  <si>
    <t>Total</t>
  </si>
  <si>
    <t>1.   ON DEMAND DEPOSITS</t>
  </si>
  <si>
    <t>2.   TREASURER'S INVESTMENTS</t>
  </si>
  <si>
    <t xml:space="preserve">Total - Pooled Investments </t>
  </si>
  <si>
    <t>3.   PROCEEDS FROM BOND ISSUES</t>
  </si>
  <si>
    <t xml:space="preserve">Total - Non-Pooled Investments </t>
  </si>
  <si>
    <t>,</t>
  </si>
  <si>
    <t>GRAND TOTAL ALL INVESTMENTS</t>
  </si>
  <si>
    <t xml:space="preserve">I certify that categories #1 &amp; #2 above comply with the City's investment policy in all respects including </t>
  </si>
  <si>
    <t xml:space="preserve">maturity length and permitted investments.  A listing of assets owned by the City is available at the </t>
  </si>
  <si>
    <t xml:space="preserve"> Treasurer's Office.  Category #3 is not managed by the City Treasurer but must be carried on the </t>
  </si>
  <si>
    <t xml:space="preserve">City's books.  A copy of the City's "Investment Policy" is available at the office of the City Clerk.  </t>
  </si>
  <si>
    <t>The City has the ability to meet projected expenditures for the next six months.</t>
  </si>
  <si>
    <t>Raymond McCray</t>
  </si>
  <si>
    <t>Date</t>
  </si>
  <si>
    <t>City Treasurer</t>
  </si>
  <si>
    <t>Reviewed By:_____________________</t>
  </si>
  <si>
    <t>Date:___________________</t>
  </si>
  <si>
    <t>Treas6.wk3</t>
  </si>
  <si>
    <t xml:space="preserve">         These investments comply with the City's adopted investment policy.</t>
  </si>
  <si>
    <t>Days to</t>
  </si>
  <si>
    <t>HISTORICAL</t>
  </si>
  <si>
    <t>Market Value</t>
  </si>
  <si>
    <t>Custodian/Description</t>
  </si>
  <si>
    <t>Purchase YTM</t>
  </si>
  <si>
    <t>(no accruals)</t>
  </si>
  <si>
    <t>interst</t>
  </si>
  <si>
    <t>average</t>
  </si>
  <si>
    <t>av. rate</t>
  </si>
  <si>
    <t>maturity</t>
  </si>
  <si>
    <t>calculation</t>
  </si>
  <si>
    <t>calc.</t>
  </si>
  <si>
    <t>JP Morgan Advisors</t>
  </si>
  <si>
    <t>Checking</t>
  </si>
  <si>
    <t>WELLS FARGO, Sweep</t>
  </si>
  <si>
    <t>Chandler</t>
  </si>
  <si>
    <t>Invesco</t>
  </si>
  <si>
    <t>WELLS FARGO, Checking</t>
  </si>
  <si>
    <t>CAMP</t>
  </si>
  <si>
    <t>LAIF</t>
  </si>
  <si>
    <t>CHANDLER ASSET MNGT (120)</t>
  </si>
  <si>
    <t>*</t>
  </si>
  <si>
    <t>J.P. Morgan Securities (992)</t>
  </si>
  <si>
    <t>INVESCO</t>
  </si>
  <si>
    <t>LOCAL AGENCY INVESTMENT FUND</t>
  </si>
  <si>
    <t xml:space="preserve">                                   Benchmark 2 year treasury</t>
  </si>
  <si>
    <t xml:space="preserve">                                   ML 1-5 year YTM GVAO</t>
  </si>
  <si>
    <t>BV10</t>
  </si>
  <si>
    <t>Five Largest Corp.Issuer Exposures</t>
  </si>
  <si>
    <t>Wal-Mart Stores</t>
  </si>
  <si>
    <t>Bank of America Corp</t>
  </si>
  <si>
    <t>Goldman Sachs</t>
  </si>
  <si>
    <t>Citigroup Inc</t>
  </si>
  <si>
    <t>TOTAL INVESTMENTS</t>
  </si>
  <si>
    <t>THIS MONTH</t>
  </si>
  <si>
    <t>GASB 31 343,024,788.87</t>
  </si>
  <si>
    <t>LAST MONTH</t>
  </si>
  <si>
    <t>INCREASE(DECREASE) FROM LAST MONTH</t>
  </si>
  <si>
    <t>AVERAGE INTEREST RATE</t>
  </si>
  <si>
    <t>AVERAGE DAYS TO MATURITY</t>
  </si>
  <si>
    <t xml:space="preserve">         Funds in this category are held by a Trustee or other investment</t>
  </si>
  <si>
    <t xml:space="preserve">         which is governed by the bond documents.</t>
  </si>
  <si>
    <t xml:space="preserve">              LAST MONTH</t>
  </si>
  <si>
    <t>District</t>
  </si>
  <si>
    <t xml:space="preserve">               Description</t>
  </si>
  <si>
    <t>Prior Month</t>
  </si>
  <si>
    <t>Current Month</t>
  </si>
  <si>
    <t>Difference</t>
  </si>
  <si>
    <t xml:space="preserve">                   Book Value</t>
  </si>
  <si>
    <t>1993-1 (I205 GL 17)</t>
  </si>
  <si>
    <t xml:space="preserve">Tracy Marketplace Series 1996 </t>
  </si>
  <si>
    <t>1994 Re AD2002 TOPJPA</t>
  </si>
  <si>
    <t>Refi by 2002 TOPJA</t>
  </si>
  <si>
    <t>1993-1 (I 205 GL-17)</t>
  </si>
  <si>
    <t>Tracy Marketplace Series 2002 I-205</t>
  </si>
  <si>
    <t>2003-01 AD Lntd. Obligation</t>
  </si>
  <si>
    <t>Berg Avenue</t>
  </si>
  <si>
    <t>TOPJPA 2003 Series A Senior</t>
  </si>
  <si>
    <t>Consolidated 5 Bond Issues</t>
  </si>
  <si>
    <t>CFD-89-1 2003 Series A</t>
  </si>
  <si>
    <t>Senior Lein</t>
  </si>
  <si>
    <t>.</t>
  </si>
  <si>
    <t>CDA 2003 A &amp; 2003B</t>
  </si>
  <si>
    <t>2004 Waste water treatment</t>
  </si>
  <si>
    <t>CFD 99-1-NEI-2004</t>
  </si>
  <si>
    <t>NEI 2004 Refunding</t>
  </si>
  <si>
    <t>Tracy CFD 98-1</t>
  </si>
  <si>
    <t>Tracy CFD 98-1 2011A</t>
  </si>
  <si>
    <t>2005-A</t>
  </si>
  <si>
    <t>Tracy CFD 98-3 2005 A</t>
  </si>
  <si>
    <t>Reserve Fund</t>
  </si>
  <si>
    <t>TOPJPA 2005 Series C</t>
  </si>
  <si>
    <t>2000-01 Presidio</t>
  </si>
  <si>
    <t>CFD 2006-01 NEI</t>
  </si>
  <si>
    <t>North East Industrial</t>
  </si>
  <si>
    <t>TOPJPA 2007 A &amp; B</t>
  </si>
  <si>
    <t>TOPJPA 2008</t>
  </si>
  <si>
    <t>City Account</t>
  </si>
  <si>
    <t>TOPJPA Rev Bonds 2011A</t>
  </si>
  <si>
    <t>Revenue Bond</t>
  </si>
  <si>
    <t>Tracy LOB 2011-1</t>
  </si>
  <si>
    <t>Tracy CFD 2011A</t>
  </si>
  <si>
    <t>Successor Agency-CDA 2016</t>
  </si>
  <si>
    <t>Tracy Hills CFD 2016</t>
  </si>
  <si>
    <t>CFD 2006-01 Phase ll</t>
  </si>
  <si>
    <t>ECFD 2o16-2</t>
  </si>
  <si>
    <t>*These accounts may also have tax receipts in balance of account until next bond principal or interest payment</t>
  </si>
  <si>
    <t>TOTAL BOND PROCEEDS</t>
  </si>
  <si>
    <t>Increase(Decrease) From Last Month</t>
  </si>
  <si>
    <t>4.  STATISTICAL SUMMARY</t>
  </si>
  <si>
    <t>GASB 31  Adjusted</t>
  </si>
  <si>
    <t xml:space="preserve">       The following is selected statistical information and trends concerning the Investment Portfolio.</t>
  </si>
  <si>
    <t>TRENDS</t>
  </si>
  <si>
    <t>Int Rate</t>
  </si>
  <si>
    <t xml:space="preserve">   Book Value</t>
  </si>
  <si>
    <t xml:space="preserve">   Market Value</t>
  </si>
  <si>
    <t xml:space="preserve">        Difference</t>
  </si>
  <si>
    <t>Benchmark Month (3/95)</t>
  </si>
  <si>
    <t xml:space="preserve">   Maturity</t>
  </si>
  <si>
    <t>Average Rate</t>
  </si>
  <si>
    <t xml:space="preserve">        Book</t>
  </si>
  <si>
    <t xml:space="preserve">        Market</t>
  </si>
  <si>
    <t>______________________</t>
  </si>
  <si>
    <t>July</t>
  </si>
  <si>
    <t>Aug</t>
  </si>
  <si>
    <t>FISCAL YEAR AVERAGE</t>
  </si>
  <si>
    <t>Sept</t>
  </si>
  <si>
    <t>Oct</t>
  </si>
  <si>
    <t xml:space="preserve">     </t>
  </si>
  <si>
    <t>Nov</t>
  </si>
  <si>
    <t>Pooled</t>
  </si>
  <si>
    <t>Monthly</t>
  </si>
  <si>
    <t>Dec</t>
  </si>
  <si>
    <t>Totals</t>
  </si>
  <si>
    <t>Jan</t>
  </si>
  <si>
    <t>Feb</t>
  </si>
  <si>
    <t>Compared</t>
  </si>
  <si>
    <t>March</t>
  </si>
  <si>
    <t>April</t>
  </si>
  <si>
    <t>May</t>
  </si>
  <si>
    <t>June</t>
  </si>
  <si>
    <t>October, 20</t>
  </si>
  <si>
    <t>November, 20</t>
  </si>
  <si>
    <t>December, 20</t>
  </si>
  <si>
    <t>January, 21</t>
  </si>
  <si>
    <t>February, 21</t>
  </si>
  <si>
    <t>March, 21</t>
  </si>
  <si>
    <t>April, 21</t>
  </si>
  <si>
    <t>May, 21</t>
  </si>
  <si>
    <t>June, 21</t>
  </si>
  <si>
    <t>July, 21</t>
  </si>
  <si>
    <t>INTEREST EARNINGS</t>
  </si>
  <si>
    <t>FY 21-22</t>
  </si>
  <si>
    <t>FY 20-21</t>
  </si>
  <si>
    <t>FY 19-20</t>
  </si>
  <si>
    <t>FY 18-19</t>
  </si>
  <si>
    <t>Pooled Investments</t>
  </si>
  <si>
    <t>Interest Earnings Net</t>
  </si>
  <si>
    <t>Gain (loss) on sale</t>
  </si>
  <si>
    <t>5.  TRACY CONSOLIDATED</t>
  </si>
  <si>
    <t xml:space="preserve">          Portfolio Summary Information</t>
  </si>
  <si>
    <t>Sector/Quality Distribution</t>
  </si>
  <si>
    <t>Sector</t>
  </si>
  <si>
    <t>% of Portfolio</t>
  </si>
  <si>
    <t>Quality</t>
  </si>
  <si>
    <t>Treasury</t>
  </si>
  <si>
    <t>Agency</t>
  </si>
  <si>
    <t>AA+</t>
  </si>
  <si>
    <t>Corporate</t>
  </si>
  <si>
    <t>AA-</t>
  </si>
  <si>
    <t>ABS</t>
  </si>
  <si>
    <t>CMO</t>
  </si>
  <si>
    <t>Time Deposits</t>
  </si>
  <si>
    <t>NR</t>
  </si>
  <si>
    <t>Negotiable CD</t>
  </si>
  <si>
    <t>Commercial Paper</t>
  </si>
  <si>
    <t>AAA</t>
  </si>
  <si>
    <t>Money Market Funds</t>
  </si>
  <si>
    <t>TSY</t>
  </si>
  <si>
    <t>Municipal Bonds</t>
  </si>
  <si>
    <t>Corporate FDIC Guaranteed</t>
  </si>
  <si>
    <t>Supranationals</t>
  </si>
  <si>
    <t>Duration/Maturity Distribution</t>
  </si>
  <si>
    <r>
      <t xml:space="preserve">   </t>
    </r>
    <r>
      <rPr>
        <b/>
        <u/>
        <sz val="10"/>
        <rFont val="Helv"/>
      </rPr>
      <t>Years</t>
    </r>
  </si>
  <si>
    <t xml:space="preserve"> 0  - .25</t>
  </si>
  <si>
    <t>.25  - .50</t>
  </si>
  <si>
    <t>.5 - 1</t>
  </si>
  <si>
    <t>1 year - 2 year</t>
  </si>
  <si>
    <t>2 year - 3 year</t>
  </si>
  <si>
    <t>3 year - 4 year</t>
  </si>
  <si>
    <t>4 year - 5 year</t>
  </si>
  <si>
    <t>5 year +</t>
  </si>
  <si>
    <t>August, 21</t>
  </si>
  <si>
    <t>rgan</t>
  </si>
  <si>
    <t>JP Morgan chase</t>
  </si>
  <si>
    <t>September, 21</t>
  </si>
  <si>
    <t>*Priced by US BANK</t>
  </si>
  <si>
    <t>Caterpillar Inc.</t>
  </si>
  <si>
    <t>Last Month 9/21</t>
  </si>
  <si>
    <t>October, 21</t>
  </si>
  <si>
    <t>Current Month 10/21</t>
  </si>
  <si>
    <t>Period Ending October 31, 2021</t>
  </si>
  <si>
    <t>For the Month ending  October 31, 2021</t>
  </si>
  <si>
    <t>Revised: 02/08/2022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</si>
</sst>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.00_)"/>
    <numFmt numFmtId="166" formatCode="0_)"/>
    <numFmt numFmtId="167" formatCode="mmmm\ d\,\ yyyy"/>
    <numFmt numFmtId="168" formatCode="&quot;$&quot;#,##0"/>
    <numFmt numFmtId="169" formatCode="0.0%"/>
    <numFmt numFmtId="170" formatCode="_(* #,##0.0000_);_(* \(#,##0.0000\);_(* &quot;-&quot;??_);_(@_)"/>
  </numFmts>
  <fonts count="29" x14ac:knownFonts="1">
    <font>
      <sz val="12"/>
      <name val="Helv"/>
    </font>
    <font>
      <sz val="10"/>
      <name val="Arial"/>
      <family val="2"/>
    </font>
    <font>
      <sz val="14"/>
      <name val="Helv"/>
    </font>
    <font>
      <i/>
      <sz val="12"/>
      <name val="Helv"/>
    </font>
    <font>
      <i/>
      <sz val="8"/>
      <name val="Tms Rmn"/>
    </font>
    <font>
      <sz val="8"/>
      <name val="Tms Rmn"/>
    </font>
    <font>
      <b/>
      <sz val="12"/>
      <name val="Helv"/>
    </font>
    <font>
      <sz val="12"/>
      <name val="Helv"/>
    </font>
    <font>
      <b/>
      <sz val="14"/>
      <name val="Helv"/>
    </font>
    <font>
      <b/>
      <sz val="16"/>
      <name val="Helv"/>
    </font>
    <font>
      <sz val="16"/>
      <name val="Helv"/>
    </font>
    <font>
      <sz val="10"/>
      <name val="Helv"/>
    </font>
    <font>
      <b/>
      <sz val="11"/>
      <name val="Helv"/>
    </font>
    <font>
      <b/>
      <sz val="10"/>
      <name val="Helv"/>
    </font>
    <font>
      <sz val="9"/>
      <name val="Helv"/>
    </font>
    <font>
      <i/>
      <sz val="10"/>
      <name val="Helv"/>
    </font>
    <font>
      <u/>
      <sz val="9"/>
      <name val="Helv"/>
    </font>
    <font>
      <sz val="11"/>
      <name val="Helv"/>
    </font>
    <font>
      <b/>
      <u/>
      <sz val="10"/>
      <name val="Helv"/>
    </font>
    <font>
      <u/>
      <sz val="12"/>
      <name val="Helv"/>
    </font>
    <font>
      <u/>
      <sz val="11"/>
      <name val="Helv"/>
    </font>
    <font>
      <sz val="8"/>
      <name val="Helv"/>
    </font>
    <font>
      <sz val="11"/>
      <name val="Arial"/>
      <family val="2"/>
    </font>
    <font>
      <sz val="24"/>
      <name val="Helv"/>
    </font>
    <font>
      <b/>
      <sz val="18"/>
      <name val="Helv"/>
    </font>
    <font>
      <i/>
      <sz val="12"/>
      <name val="Tms Rmn"/>
    </font>
    <font>
      <b/>
      <u/>
      <sz val="11"/>
      <name val="Helv"/>
    </font>
    <font>
      <i/>
      <sz val="11"/>
      <name val="Helv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5">
    <xf numFmtId="0" fontId="0" fillId="0" borderId="0" xfId="0"/>
    <xf numFmtId="0" fontId="7" fillId="0" borderId="0" xfId="0" applyFont="1" applyFill="1" applyBorder="1"/>
    <xf numFmtId="0" fontId="0" fillId="0" borderId="0" xfId="0" applyFont="1" applyFill="1" applyBorder="1"/>
    <xf numFmtId="0" fontId="0" fillId="0" borderId="9" xfId="0" applyFont="1" applyFill="1" applyBorder="1" applyAlignment="1">
      <alignment horizontal="center" vertical="center"/>
    </xf>
    <xf numFmtId="4" fontId="7" fillId="0" borderId="0" xfId="0" applyNumberFormat="1" applyFont="1" applyFill="1" applyBorder="1"/>
    <xf numFmtId="43" fontId="7" fillId="0" borderId="0" xfId="1" applyNumberFormat="1" applyFont="1" applyFill="1" applyBorder="1" applyProtection="1"/>
    <xf numFmtId="43" fontId="7" fillId="0" borderId="0" xfId="1" applyFont="1" applyFill="1" applyBorder="1" applyProtection="1"/>
    <xf numFmtId="43" fontId="7" fillId="0" borderId="22" xfId="1" applyNumberFormat="1" applyFont="1" applyFill="1" applyBorder="1" applyProtection="1"/>
    <xf numFmtId="43" fontId="17" fillId="0" borderId="0" xfId="1" applyFont="1" applyFill="1" applyBorder="1" applyProtection="1"/>
    <xf numFmtId="43" fontId="6" fillId="0" borderId="0" xfId="1" applyFont="1" applyFill="1" applyBorder="1" applyProtection="1"/>
    <xf numFmtId="43" fontId="11" fillId="0" borderId="0" xfId="1" applyFont="1" applyFill="1" applyProtection="1"/>
    <xf numFmtId="43" fontId="2" fillId="0" borderId="0" xfId="1" applyFont="1" applyFill="1" applyBorder="1" applyProtection="1"/>
    <xf numFmtId="43" fontId="0" fillId="0" borderId="0" xfId="1" applyFont="1" applyFill="1" applyBorder="1"/>
    <xf numFmtId="43" fontId="14" fillId="0" borderId="0" xfId="1" applyFont="1" applyFill="1" applyProtection="1"/>
    <xf numFmtId="43" fontId="0" fillId="0" borderId="0" xfId="1" applyFont="1" applyFill="1" applyBorder="1" applyProtection="1"/>
    <xf numFmtId="0" fontId="0" fillId="0" borderId="0" xfId="0" applyFill="1"/>
    <xf numFmtId="43" fontId="3" fillId="0" borderId="0" xfId="1" applyFont="1" applyFill="1"/>
    <xf numFmtId="43" fontId="15" fillId="0" borderId="0" xfId="1" applyFont="1" applyFill="1"/>
    <xf numFmtId="43" fontId="0" fillId="0" borderId="1" xfId="1" applyFont="1" applyFill="1" applyBorder="1" applyProtection="1"/>
    <xf numFmtId="43" fontId="11" fillId="0" borderId="2" xfId="1" applyFont="1" applyFill="1" applyBorder="1" applyProtection="1"/>
    <xf numFmtId="43" fontId="11" fillId="0" borderId="4" xfId="1" applyFont="1" applyFill="1" applyBorder="1"/>
    <xf numFmtId="0" fontId="6" fillId="0" borderId="0" xfId="0" applyFont="1" applyFill="1" applyBorder="1" applyAlignment="1">
      <alignment horizontal="centerContinuous"/>
    </xf>
    <xf numFmtId="0" fontId="6" fillId="0" borderId="10" xfId="0" applyFont="1" applyFill="1" applyBorder="1" applyAlignment="1">
      <alignment horizontal="centerContinuous"/>
    </xf>
    <xf numFmtId="0" fontId="10" fillId="0" borderId="11" xfId="0" applyFont="1" applyFill="1" applyBorder="1" applyAlignment="1">
      <alignment horizontal="centerContinuous"/>
    </xf>
    <xf numFmtId="0" fontId="0" fillId="0" borderId="11" xfId="0" applyFill="1" applyBorder="1" applyAlignment="1">
      <alignment horizontal="centerContinuous"/>
    </xf>
    <xf numFmtId="10" fontId="0" fillId="0" borderId="11" xfId="0" applyNumberFormat="1" applyFill="1" applyBorder="1" applyAlignment="1">
      <alignment horizontal="centerContinuous"/>
    </xf>
    <xf numFmtId="0" fontId="6" fillId="0" borderId="11" xfId="0" applyFont="1" applyFill="1" applyBorder="1" applyAlignment="1">
      <alignment horizontal="centerContinuous"/>
    </xf>
    <xf numFmtId="0" fontId="0" fillId="0" borderId="12" xfId="0" applyFill="1" applyBorder="1" applyAlignment="1">
      <alignment horizontal="centerContinuous"/>
    </xf>
    <xf numFmtId="0" fontId="9" fillId="0" borderId="0" xfId="0" applyFont="1" applyFill="1" applyBorder="1" applyAlignment="1">
      <alignment horizontal="centerContinuous"/>
    </xf>
    <xf numFmtId="0" fontId="0" fillId="0" borderId="13" xfId="0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10" fontId="0" fillId="0" borderId="0" xfId="0" applyNumberFormat="1" applyFill="1" applyBorder="1" applyAlignment="1">
      <alignment horizontal="centerContinuous"/>
    </xf>
    <xf numFmtId="0" fontId="0" fillId="0" borderId="14" xfId="0" applyFill="1" applyBorder="1" applyAlignment="1">
      <alignment horizontal="centerContinuous"/>
    </xf>
    <xf numFmtId="0" fontId="12" fillId="0" borderId="0" xfId="0" applyFont="1" applyFill="1" applyBorder="1" applyAlignment="1">
      <alignment horizontal="centerContinuous"/>
    </xf>
    <xf numFmtId="0" fontId="12" fillId="0" borderId="13" xfId="0" applyFont="1" applyFill="1" applyBorder="1" applyAlignment="1">
      <alignment horizontal="centerContinuous"/>
    </xf>
    <xf numFmtId="0" fontId="0" fillId="0" borderId="0" xfId="0" applyFill="1" applyBorder="1"/>
    <xf numFmtId="0" fontId="0" fillId="0" borderId="0" xfId="0" applyFill="1" applyAlignment="1">
      <alignment horizontal="left"/>
    </xf>
    <xf numFmtId="0" fontId="13" fillId="0" borderId="0" xfId="0" applyFont="1" applyFill="1" applyBorder="1" applyAlignment="1">
      <alignment horizontal="centerContinuous"/>
    </xf>
    <xf numFmtId="0" fontId="0" fillId="0" borderId="0" xfId="0" applyFill="1" applyBorder="1" applyAlignment="1">
      <alignment horizontal="right"/>
    </xf>
    <xf numFmtId="43" fontId="0" fillId="0" borderId="0" xfId="0" applyNumberFormat="1" applyFill="1" applyBorder="1"/>
    <xf numFmtId="43" fontId="0" fillId="0" borderId="0" xfId="1" applyFont="1" applyFill="1"/>
    <xf numFmtId="43" fontId="0" fillId="0" borderId="0" xfId="0" applyNumberFormat="1" applyFill="1"/>
    <xf numFmtId="170" fontId="0" fillId="0" borderId="0" xfId="0" applyNumberFormat="1" applyFill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/>
    <xf numFmtId="10" fontId="11" fillId="0" borderId="15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18" xfId="0" applyFont="1" applyFill="1" applyBorder="1"/>
    <xf numFmtId="0" fontId="11" fillId="0" borderId="0" xfId="0" applyFont="1" applyFill="1"/>
    <xf numFmtId="0" fontId="11" fillId="0" borderId="28" xfId="0" applyFont="1" applyFill="1" applyBorder="1" applyAlignment="1">
      <alignment horizontal="centerContinuous"/>
    </xf>
    <xf numFmtId="0" fontId="11" fillId="0" borderId="21" xfId="0" applyFont="1" applyFill="1" applyBorder="1" applyAlignment="1">
      <alignment horizontal="centerContinuous"/>
    </xf>
    <xf numFmtId="0" fontId="11" fillId="0" borderId="20" xfId="0" applyFont="1" applyFill="1" applyBorder="1" applyAlignment="1"/>
    <xf numFmtId="10" fontId="11" fillId="0" borderId="18" xfId="0" applyNumberFormat="1" applyFont="1" applyFill="1" applyBorder="1" applyAlignment="1">
      <alignment horizontal="center"/>
    </xf>
    <xf numFmtId="0" fontId="6" fillId="0" borderId="18" xfId="0" applyFont="1" applyFill="1" applyBorder="1"/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/>
    </xf>
    <xf numFmtId="10" fontId="11" fillId="0" borderId="19" xfId="0" applyNumberFormat="1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3" fillId="0" borderId="19" xfId="0" applyFont="1" applyFill="1" applyBorder="1" applyAlignment="1">
      <alignment horizontal="center"/>
    </xf>
    <xf numFmtId="43" fontId="7" fillId="0" borderId="0" xfId="1" applyFont="1" applyFill="1"/>
    <xf numFmtId="10" fontId="11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0" fontId="11" fillId="0" borderId="0" xfId="0" applyNumberFormat="1" applyFont="1" applyFill="1"/>
    <xf numFmtId="43" fontId="0" fillId="0" borderId="9" xfId="1" applyFont="1" applyFill="1" applyBorder="1"/>
    <xf numFmtId="0" fontId="6" fillId="0" borderId="22" xfId="0" applyFont="1" applyFill="1" applyBorder="1" applyAlignment="1">
      <alignment horizontal="center"/>
    </xf>
    <xf numFmtId="0" fontId="11" fillId="0" borderId="0" xfId="0" applyFont="1" applyFill="1" applyBorder="1" applyAlignment="1"/>
    <xf numFmtId="0" fontId="11" fillId="0" borderId="0" xfId="0" applyFont="1" applyFill="1" applyBorder="1"/>
    <xf numFmtId="0" fontId="11" fillId="0" borderId="0" xfId="0" applyFont="1" applyFill="1" applyAlignment="1">
      <alignment horizontal="center"/>
    </xf>
    <xf numFmtId="165" fontId="11" fillId="0" borderId="0" xfId="0" applyNumberFormat="1" applyFont="1" applyFill="1" applyAlignment="1" applyProtection="1">
      <alignment horizontal="center"/>
    </xf>
    <xf numFmtId="164" fontId="11" fillId="0" borderId="0" xfId="0" applyNumberFormat="1" applyFont="1" applyFill="1" applyProtection="1"/>
    <xf numFmtId="43" fontId="7" fillId="0" borderId="0" xfId="1" applyFont="1" applyFill="1" applyProtection="1"/>
    <xf numFmtId="164" fontId="11" fillId="0" borderId="0" xfId="0" applyNumberFormat="1" applyFont="1" applyFill="1" applyBorder="1" applyProtection="1"/>
    <xf numFmtId="0" fontId="0" fillId="0" borderId="22" xfId="0" applyFill="1" applyBorder="1" applyAlignment="1">
      <alignment horizontal="left"/>
    </xf>
    <xf numFmtId="37" fontId="11" fillId="0" borderId="0" xfId="0" applyNumberFormat="1" applyFont="1" applyFill="1" applyBorder="1" applyAlignment="1" applyProtection="1">
      <alignment horizontal="center"/>
    </xf>
    <xf numFmtId="165" fontId="11" fillId="0" borderId="0" xfId="0" applyNumberFormat="1" applyFont="1" applyFill="1" applyBorder="1" applyAlignment="1" applyProtection="1">
      <alignment horizontal="center"/>
    </xf>
    <xf numFmtId="164" fontId="11" fillId="0" borderId="0" xfId="0" applyNumberFormat="1" applyFont="1" applyFill="1"/>
    <xf numFmtId="44" fontId="11" fillId="0" borderId="0" xfId="0" applyNumberFormat="1" applyFont="1" applyFill="1" applyProtection="1"/>
    <xf numFmtId="10" fontId="11" fillId="0" borderId="0" xfId="0" applyNumberFormat="1" applyFont="1" applyFill="1" applyProtection="1"/>
    <xf numFmtId="0" fontId="11" fillId="0" borderId="0" xfId="0" applyFont="1" applyFill="1" applyBorder="1" applyAlignment="1">
      <alignment horizontal="centerContinuous"/>
    </xf>
    <xf numFmtId="0" fontId="0" fillId="0" borderId="0" xfId="0" applyFill="1" applyBorder="1" applyAlignment="1">
      <alignment horizontal="left"/>
    </xf>
    <xf numFmtId="10" fontId="0" fillId="0" borderId="0" xfId="0" applyNumberFormat="1" applyFill="1" applyProtection="1"/>
    <xf numFmtId="164" fontId="0" fillId="0" borderId="0" xfId="0" applyNumberFormat="1" applyFill="1" applyProtection="1"/>
    <xf numFmtId="43" fontId="11" fillId="0" borderId="0" xfId="1" applyNumberFormat="1" applyFont="1" applyFill="1" applyBorder="1" applyProtection="1"/>
    <xf numFmtId="0" fontId="13" fillId="0" borderId="22" xfId="0" applyFont="1" applyFill="1" applyBorder="1" applyAlignment="1">
      <alignment horizontal="left"/>
    </xf>
    <xf numFmtId="10" fontId="0" fillId="0" borderId="0" xfId="0" applyNumberFormat="1" applyFill="1" applyBorder="1" applyProtection="1"/>
    <xf numFmtId="43" fontId="8" fillId="0" borderId="0" xfId="1" applyFont="1" applyFill="1" applyBorder="1" applyProtection="1"/>
    <xf numFmtId="43" fontId="6" fillId="0" borderId="29" xfId="1" applyNumberFormat="1" applyFont="1" applyFill="1" applyBorder="1" applyProtection="1"/>
    <xf numFmtId="43" fontId="6" fillId="0" borderId="30" xfId="1" applyNumberFormat="1" applyFont="1" applyFill="1" applyBorder="1" applyProtection="1"/>
    <xf numFmtId="0" fontId="13" fillId="0" borderId="0" xfId="0" applyFont="1" applyFill="1" applyBorder="1" applyAlignment="1">
      <alignment horizontal="left"/>
    </xf>
    <xf numFmtId="10" fontId="0" fillId="0" borderId="0" xfId="0" applyNumberFormat="1" applyFill="1"/>
    <xf numFmtId="0" fontId="0" fillId="0" borderId="8" xfId="0" applyFill="1" applyBorder="1"/>
    <xf numFmtId="0" fontId="0" fillId="0" borderId="1" xfId="0" applyFill="1" applyBorder="1"/>
    <xf numFmtId="10" fontId="0" fillId="0" borderId="1" xfId="0" applyNumberFormat="1" applyFill="1" applyBorder="1"/>
    <xf numFmtId="43" fontId="7" fillId="0" borderId="1" xfId="1" applyFont="1" applyFill="1" applyBorder="1" applyAlignment="1">
      <alignment horizontal="right"/>
    </xf>
    <xf numFmtId="0" fontId="0" fillId="0" borderId="2" xfId="0" applyFill="1" applyBorder="1"/>
    <xf numFmtId="0" fontId="0" fillId="0" borderId="3" xfId="0" applyFill="1" applyBorder="1"/>
    <xf numFmtId="10" fontId="0" fillId="0" borderId="0" xfId="0" applyNumberFormat="1" applyFill="1" applyBorder="1"/>
    <xf numFmtId="0" fontId="0" fillId="0" borderId="4" xfId="0" applyFill="1" applyBorder="1"/>
    <xf numFmtId="0" fontId="2" fillId="0" borderId="3" xfId="0" applyFont="1" applyFill="1" applyBorder="1" applyAlignment="1">
      <alignment horizontal="centerContinuous"/>
    </xf>
    <xf numFmtId="0" fontId="2" fillId="0" borderId="0" xfId="0" applyFont="1" applyFill="1" applyBorder="1" applyAlignment="1">
      <alignment horizontal="centerContinuous"/>
    </xf>
    <xf numFmtId="10" fontId="2" fillId="0" borderId="0" xfId="0" applyNumberFormat="1" applyFont="1" applyFill="1" applyBorder="1" applyAlignment="1">
      <alignment horizontal="centerContinuous"/>
    </xf>
    <xf numFmtId="0" fontId="2" fillId="0" borderId="4" xfId="0" applyFont="1" applyFill="1" applyBorder="1" applyAlignment="1">
      <alignment horizontal="centerContinuous"/>
    </xf>
    <xf numFmtId="166" fontId="0" fillId="0" borderId="0" xfId="0" applyNumberFormat="1" applyFill="1" applyProtection="1"/>
    <xf numFmtId="0" fontId="11" fillId="0" borderId="3" xfId="0" applyFont="1" applyFill="1" applyBorder="1" applyAlignment="1">
      <alignment horizontal="centerContinuous"/>
    </xf>
    <xf numFmtId="10" fontId="11" fillId="0" borderId="0" xfId="0" applyNumberFormat="1" applyFont="1" applyFill="1" applyBorder="1" applyAlignment="1">
      <alignment horizontal="centerContinuous"/>
    </xf>
    <xf numFmtId="0" fontId="11" fillId="0" borderId="4" xfId="0" applyFont="1" applyFill="1" applyBorder="1" applyAlignment="1">
      <alignment horizontal="centerContinuous"/>
    </xf>
    <xf numFmtId="0" fontId="0" fillId="0" borderId="9" xfId="0" applyFill="1" applyBorder="1"/>
    <xf numFmtId="10" fontId="0" fillId="0" borderId="9" xfId="0" applyNumberFormat="1" applyFill="1" applyBorder="1"/>
    <xf numFmtId="0" fontId="24" fillId="0" borderId="0" xfId="0" applyFont="1" applyFill="1" applyBorder="1" applyAlignment="1">
      <alignment horizontal="centerContinuous"/>
    </xf>
    <xf numFmtId="0" fontId="0" fillId="0" borderId="4" xfId="0" applyFill="1" applyBorder="1" applyAlignment="1">
      <alignment horizontal="center"/>
    </xf>
    <xf numFmtId="0" fontId="14" fillId="0" borderId="0" xfId="0" applyFont="1" applyFill="1" applyBorder="1" applyAlignment="1">
      <alignment horizontal="centerContinuous"/>
    </xf>
    <xf numFmtId="7" fontId="0" fillId="0" borderId="0" xfId="0" applyNumberFormat="1" applyFill="1" applyBorder="1" applyProtection="1"/>
    <xf numFmtId="0" fontId="0" fillId="0" borderId="5" xfId="0" applyFill="1" applyBorder="1"/>
    <xf numFmtId="0" fontId="0" fillId="0" borderId="6" xfId="0" applyFill="1" applyBorder="1"/>
    <xf numFmtId="10" fontId="0" fillId="0" borderId="6" xfId="0" applyNumberFormat="1" applyFill="1" applyBorder="1"/>
    <xf numFmtId="0" fontId="0" fillId="0" borderId="7" xfId="0" applyFill="1" applyBorder="1"/>
    <xf numFmtId="0" fontId="5" fillId="0" borderId="0" xfId="0" applyFont="1" applyFill="1"/>
    <xf numFmtId="0" fontId="0" fillId="0" borderId="0" xfId="0" applyFill="1" applyAlignment="1">
      <alignment horizontal="right"/>
    </xf>
    <xf numFmtId="0" fontId="4" fillId="0" borderId="0" xfId="0" applyFont="1" applyFill="1" applyBorder="1"/>
    <xf numFmtId="0" fontId="4" fillId="0" borderId="0" xfId="0" applyFont="1" applyFill="1"/>
    <xf numFmtId="0" fontId="8" fillId="0" borderId="10" xfId="0" applyFont="1" applyFill="1" applyBorder="1"/>
    <xf numFmtId="0" fontId="2" fillId="0" borderId="11" xfId="0" applyFont="1" applyFill="1" applyBorder="1"/>
    <xf numFmtId="0" fontId="2" fillId="0" borderId="11" xfId="0" applyFont="1" applyFill="1" applyBorder="1" applyAlignment="1">
      <alignment horizontal="centerContinuous"/>
    </xf>
    <xf numFmtId="0" fontId="14" fillId="0" borderId="13" xfId="0" applyFont="1" applyFill="1" applyBorder="1"/>
    <xf numFmtId="0" fontId="10" fillId="0" borderId="0" xfId="0" applyFont="1" applyFill="1" applyBorder="1"/>
    <xf numFmtId="0" fontId="6" fillId="0" borderId="14" xfId="0" applyFont="1" applyFill="1" applyBorder="1" applyAlignment="1">
      <alignment horizontal="center"/>
    </xf>
    <xf numFmtId="0" fontId="14" fillId="0" borderId="24" xfId="0" applyFont="1" applyFill="1" applyBorder="1"/>
    <xf numFmtId="0" fontId="0" fillId="0" borderId="23" xfId="0" applyFill="1" applyBorder="1"/>
    <xf numFmtId="0" fontId="0" fillId="0" borderId="23" xfId="0" applyFill="1" applyBorder="1" applyAlignment="1">
      <alignment horizontal="centerContinuous"/>
    </xf>
    <xf numFmtId="0" fontId="11" fillId="0" borderId="9" xfId="0" applyFont="1" applyFill="1" applyBorder="1" applyAlignment="1">
      <alignment horizontal="left"/>
    </xf>
    <xf numFmtId="0" fontId="11" fillId="0" borderId="9" xfId="0" applyFont="1" applyFill="1" applyBorder="1" applyAlignment="1">
      <alignment horizontal="center"/>
    </xf>
    <xf numFmtId="0" fontId="0" fillId="0" borderId="9" xfId="0" applyFill="1" applyBorder="1" applyAlignment="1">
      <alignment horizontal="centerContinuous"/>
    </xf>
    <xf numFmtId="0" fontId="11" fillId="0" borderId="9" xfId="0" applyFont="1" applyFill="1" applyBorder="1" applyAlignment="1">
      <alignment horizontal="centerContinuous"/>
    </xf>
    <xf numFmtId="0" fontId="0" fillId="0" borderId="9" xfId="0" applyFill="1" applyBorder="1" applyAlignment="1">
      <alignment horizontal="right"/>
    </xf>
    <xf numFmtId="10" fontId="11" fillId="0" borderId="0" xfId="0" applyNumberFormat="1" applyFont="1" applyFill="1" applyAlignment="1" applyProtection="1">
      <alignment horizontal="right"/>
    </xf>
    <xf numFmtId="37" fontId="11" fillId="0" borderId="0" xfId="0" applyNumberFormat="1" applyFont="1" applyFill="1" applyAlignment="1" applyProtection="1">
      <alignment horizontal="center"/>
    </xf>
    <xf numFmtId="10" fontId="11" fillId="0" borderId="0" xfId="0" applyNumberFormat="1" applyFont="1" applyFill="1" applyAlignment="1" applyProtection="1">
      <alignment horizontal="center"/>
    </xf>
    <xf numFmtId="0" fontId="28" fillId="0" borderId="0" xfId="0" applyFont="1" applyFill="1"/>
    <xf numFmtId="0" fontId="22" fillId="0" borderId="0" xfId="0" applyFont="1" applyFill="1"/>
    <xf numFmtId="15" fontId="11" fillId="0" borderId="0" xfId="0" applyNumberFormat="1" applyFont="1" applyFill="1" applyAlignment="1">
      <alignment horizontal="center"/>
    </xf>
    <xf numFmtId="1" fontId="11" fillId="0" borderId="0" xfId="0" applyNumberFormat="1" applyFont="1" applyFill="1" applyAlignment="1">
      <alignment horizontal="center"/>
    </xf>
    <xf numFmtId="7" fontId="0" fillId="0" borderId="0" xfId="0" applyNumberFormat="1" applyFill="1" applyProtection="1"/>
    <xf numFmtId="164" fontId="11" fillId="0" borderId="0" xfId="3" applyNumberFormat="1" applyFont="1" applyFill="1" applyAlignment="1">
      <alignment horizontal="center"/>
    </xf>
    <xf numFmtId="10" fontId="11" fillId="0" borderId="0" xfId="0" applyNumberFormat="1" applyFont="1" applyFill="1" applyAlignment="1">
      <alignment horizontal="center"/>
    </xf>
    <xf numFmtId="43" fontId="6" fillId="0" borderId="0" xfId="1" applyFont="1" applyFill="1" applyBorder="1"/>
    <xf numFmtId="43" fontId="11" fillId="0" borderId="0" xfId="1" applyFont="1" applyFill="1"/>
    <xf numFmtId="164" fontId="11" fillId="0" borderId="0" xfId="3" applyNumberFormat="1" applyFont="1" applyFill="1"/>
    <xf numFmtId="15" fontId="11" fillId="0" borderId="0" xfId="0" applyNumberFormat="1" applyFont="1" applyFill="1" applyAlignment="1" applyProtection="1">
      <alignment horizontal="right"/>
    </xf>
    <xf numFmtId="15" fontId="11" fillId="0" borderId="0" xfId="0" applyNumberFormat="1" applyFont="1" applyFill="1"/>
    <xf numFmtId="0" fontId="12" fillId="0" borderId="0" xfId="0" applyFont="1" applyFill="1"/>
    <xf numFmtId="7" fontId="15" fillId="0" borderId="0" xfId="0" applyNumberFormat="1" applyFont="1" applyFill="1" applyProtection="1"/>
    <xf numFmtId="7" fontId="11" fillId="0" borderId="0" xfId="0" applyNumberFormat="1" applyFont="1" applyFill="1" applyProtection="1"/>
    <xf numFmtId="10" fontId="11" fillId="0" borderId="0" xfId="3" applyNumberFormat="1" applyFont="1" applyFill="1" applyAlignment="1">
      <alignment horizontal="center"/>
    </xf>
    <xf numFmtId="37" fontId="0" fillId="0" borderId="0" xfId="0" applyNumberFormat="1" applyFill="1" applyAlignment="1" applyProtection="1">
      <alignment horizontal="center"/>
    </xf>
    <xf numFmtId="7" fontId="0" fillId="0" borderId="0" xfId="0" applyNumberFormat="1" applyFill="1" applyAlignment="1" applyProtection="1">
      <alignment horizontal="center"/>
    </xf>
    <xf numFmtId="10" fontId="0" fillId="0" borderId="0" xfId="3" applyNumberFormat="1" applyFont="1" applyFill="1" applyProtection="1"/>
    <xf numFmtId="0" fontId="3" fillId="0" borderId="0" xfId="0" applyFont="1" applyFill="1"/>
    <xf numFmtId="7" fontId="0" fillId="0" borderId="1" xfId="0" applyNumberFormat="1" applyFill="1" applyBorder="1" applyProtection="1"/>
    <xf numFmtId="0" fontId="14" fillId="0" borderId="3" xfId="0" applyFont="1" applyFill="1" applyBorder="1"/>
    <xf numFmtId="7" fontId="6" fillId="0" borderId="0" xfId="0" applyNumberFormat="1" applyFont="1" applyFill="1" applyBorder="1" applyAlignment="1" applyProtection="1">
      <alignment horizontal="left"/>
    </xf>
    <xf numFmtId="0" fontId="2" fillId="0" borderId="0" xfId="0" applyFont="1" applyFill="1"/>
    <xf numFmtId="43" fontId="11" fillId="0" borderId="4" xfId="1" applyFont="1" applyFill="1" applyBorder="1" applyProtection="1"/>
    <xf numFmtId="0" fontId="4" fillId="0" borderId="3" xfId="0" applyFont="1" applyFill="1" applyBorder="1"/>
    <xf numFmtId="9" fontId="0" fillId="0" borderId="3" xfId="3" applyFont="1" applyFill="1" applyBorder="1"/>
    <xf numFmtId="43" fontId="11" fillId="0" borderId="0" xfId="1" applyFont="1" applyFill="1" applyBorder="1" applyProtection="1"/>
    <xf numFmtId="43" fontId="11" fillId="0" borderId="0" xfId="1" applyFont="1" applyFill="1" applyBorder="1"/>
    <xf numFmtId="0" fontId="14" fillId="0" borderId="0" xfId="0" applyFont="1" applyFill="1" applyBorder="1"/>
    <xf numFmtId="43" fontId="11" fillId="0" borderId="0" xfId="0" applyNumberFormat="1" applyFont="1" applyFill="1"/>
    <xf numFmtId="43" fontId="11" fillId="0" borderId="4" xfId="0" applyNumberFormat="1" applyFont="1" applyFill="1" applyBorder="1"/>
    <xf numFmtId="0" fontId="11" fillId="0" borderId="4" xfId="0" applyFont="1" applyFill="1" applyBorder="1"/>
    <xf numFmtId="164" fontId="0" fillId="0" borderId="0" xfId="0" applyNumberFormat="1" applyFill="1" applyBorder="1" applyProtection="1"/>
    <xf numFmtId="7" fontId="0" fillId="0" borderId="4" xfId="0" applyNumberFormat="1" applyFill="1" applyBorder="1" applyProtection="1"/>
    <xf numFmtId="37" fontId="0" fillId="0" borderId="0" xfId="0" applyNumberFormat="1" applyFill="1" applyBorder="1" applyProtection="1"/>
    <xf numFmtId="0" fontId="0" fillId="0" borderId="6" xfId="0" applyFill="1" applyBorder="1" applyAlignment="1">
      <alignment horizontal="right"/>
    </xf>
    <xf numFmtId="7" fontId="0" fillId="0" borderId="6" xfId="0" applyNumberFormat="1" applyFill="1" applyBorder="1" applyProtection="1"/>
    <xf numFmtId="165" fontId="0" fillId="0" borderId="6" xfId="0" applyNumberFormat="1" applyFill="1" applyBorder="1" applyProtection="1"/>
    <xf numFmtId="7" fontId="0" fillId="0" borderId="7" xfId="0" applyNumberFormat="1" applyFill="1" applyBorder="1" applyProtection="1"/>
    <xf numFmtId="0" fontId="0" fillId="0" borderId="0" xfId="0" applyFill="1" applyAlignment="1">
      <alignment horizontal="center"/>
    </xf>
    <xf numFmtId="0" fontId="8" fillId="0" borderId="8" xfId="0" applyFont="1" applyFill="1" applyBorder="1"/>
    <xf numFmtId="0" fontId="14" fillId="0" borderId="3" xfId="0" applyFont="1" applyFill="1" applyBorder="1" applyAlignment="1"/>
    <xf numFmtId="0" fontId="0" fillId="0" borderId="0" xfId="0" applyFill="1" applyBorder="1" applyAlignment="1"/>
    <xf numFmtId="0" fontId="14" fillId="0" borderId="5" xfId="0" applyFont="1" applyFill="1" applyBorder="1" applyAlignment="1">
      <alignment horizontal="left"/>
    </xf>
    <xf numFmtId="0" fontId="0" fillId="0" borderId="6" xfId="0" applyFill="1" applyBorder="1" applyAlignment="1">
      <alignment horizontal="left"/>
    </xf>
    <xf numFmtId="167" fontId="0" fillId="0" borderId="6" xfId="0" applyNumberFormat="1" applyFont="1" applyFill="1" applyBorder="1" applyAlignment="1">
      <alignment horizontal="right"/>
    </xf>
    <xf numFmtId="14" fontId="0" fillId="0" borderId="7" xfId="0" quotePrefix="1" applyNumberFormat="1" applyFill="1" applyBorder="1" applyAlignment="1">
      <alignment horizontal="right"/>
    </xf>
    <xf numFmtId="0" fontId="6" fillId="0" borderId="0" xfId="0" applyFont="1" applyFill="1"/>
    <xf numFmtId="0" fontId="0" fillId="0" borderId="0" xfId="0" applyFill="1" applyAlignment="1">
      <alignment horizontal="center" vertical="center"/>
    </xf>
    <xf numFmtId="0" fontId="7" fillId="0" borderId="9" xfId="0" applyFont="1" applyFill="1" applyBorder="1"/>
    <xf numFmtId="0" fontId="7" fillId="0" borderId="9" xfId="0" applyFont="1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right"/>
    </xf>
    <xf numFmtId="0" fontId="7" fillId="0" borderId="0" xfId="0" applyFont="1" applyFill="1"/>
    <xf numFmtId="0" fontId="7" fillId="0" borderId="0" xfId="0" applyFont="1" applyFill="1" applyBorder="1" applyAlignment="1">
      <alignment horizontal="left"/>
    </xf>
    <xf numFmtId="44" fontId="7" fillId="0" borderId="0" xfId="0" applyNumberFormat="1" applyFont="1" applyFill="1"/>
    <xf numFmtId="0" fontId="7" fillId="0" borderId="0" xfId="0" applyFont="1" applyFill="1" applyBorder="1" applyAlignment="1">
      <alignment horizontal="right"/>
    </xf>
    <xf numFmtId="0" fontId="0" fillId="0" borderId="0" xfId="0" applyFont="1" applyFill="1"/>
    <xf numFmtId="43" fontId="7" fillId="0" borderId="0" xfId="0" applyNumberFormat="1" applyFont="1" applyFill="1"/>
    <xf numFmtId="44" fontId="0" fillId="0" borderId="0" xfId="0" applyNumberFormat="1" applyFont="1" applyFill="1"/>
    <xf numFmtId="43" fontId="0" fillId="0" borderId="0" xfId="0" applyNumberFormat="1" applyFont="1" applyFill="1"/>
    <xf numFmtId="44" fontId="7" fillId="0" borderId="0" xfId="2" applyFont="1" applyFill="1" applyBorder="1"/>
    <xf numFmtId="43" fontId="0" fillId="0" borderId="0" xfId="1" applyFont="1" applyFill="1" applyProtection="1"/>
    <xf numFmtId="0" fontId="27" fillId="0" borderId="0" xfId="0" applyFont="1" applyFill="1" applyBorder="1"/>
    <xf numFmtId="7" fontId="7" fillId="0" borderId="0" xfId="0" applyNumberFormat="1" applyFont="1" applyFill="1" applyBorder="1" applyProtection="1"/>
    <xf numFmtId="4" fontId="0" fillId="0" borderId="0" xfId="0" applyNumberFormat="1" applyFont="1" applyFill="1" applyBorder="1"/>
    <xf numFmtId="0" fontId="7" fillId="0" borderId="8" xfId="0" applyFont="1" applyFill="1" applyBorder="1"/>
    <xf numFmtId="0" fontId="7" fillId="0" borderId="1" xfId="0" applyFont="1" applyFill="1" applyBorder="1"/>
    <xf numFmtId="7" fontId="6" fillId="0" borderId="1" xfId="0" applyNumberFormat="1" applyFont="1" applyFill="1" applyBorder="1" applyProtection="1"/>
    <xf numFmtId="44" fontId="6" fillId="0" borderId="2" xfId="2" applyFont="1" applyFill="1" applyBorder="1" applyProtection="1"/>
    <xf numFmtId="0" fontId="25" fillId="0" borderId="3" xfId="0" applyFont="1" applyFill="1" applyBorder="1"/>
    <xf numFmtId="43" fontId="0" fillId="0" borderId="4" xfId="1" applyFont="1" applyFill="1" applyBorder="1" applyAlignment="1" applyProtection="1">
      <alignment horizontal="right"/>
    </xf>
    <xf numFmtId="0" fontId="25" fillId="0" borderId="5" xfId="0" applyFont="1" applyFill="1" applyBorder="1"/>
    <xf numFmtId="0" fontId="17" fillId="0" borderId="6" xfId="0" applyFont="1" applyFill="1" applyBorder="1" applyAlignment="1">
      <alignment horizontal="right"/>
    </xf>
    <xf numFmtId="44" fontId="0" fillId="0" borderId="7" xfId="2" applyFont="1" applyFill="1" applyBorder="1" applyAlignment="1">
      <alignment horizontal="right"/>
    </xf>
    <xf numFmtId="0" fontId="25" fillId="0" borderId="0" xfId="0" applyFont="1" applyFill="1" applyBorder="1"/>
    <xf numFmtId="43" fontId="7" fillId="0" borderId="0" xfId="1" applyFont="1" applyFill="1" applyBorder="1"/>
    <xf numFmtId="43" fontId="0" fillId="0" borderId="0" xfId="1" applyFont="1" applyFill="1" applyAlignment="1" applyProtection="1">
      <alignment horizontal="left"/>
    </xf>
    <xf numFmtId="43" fontId="0" fillId="0" borderId="0" xfId="1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0" fillId="0" borderId="11" xfId="0" applyFill="1" applyBorder="1"/>
    <xf numFmtId="0" fontId="11" fillId="0" borderId="13" xfId="0" applyFont="1" applyFill="1" applyBorder="1"/>
    <xf numFmtId="0" fontId="17" fillId="0" borderId="0" xfId="0" applyFont="1" applyFill="1" applyBorder="1"/>
    <xf numFmtId="0" fontId="0" fillId="0" borderId="14" xfId="0" applyFill="1" applyBorder="1"/>
    <xf numFmtId="0" fontId="2" fillId="0" borderId="24" xfId="0" applyFont="1" applyFill="1" applyBorder="1"/>
    <xf numFmtId="0" fontId="2" fillId="0" borderId="23" xfId="0" applyFont="1" applyFill="1" applyBorder="1"/>
    <xf numFmtId="0" fontId="2" fillId="0" borderId="23" xfId="0" applyFont="1" applyFill="1" applyBorder="1" applyAlignment="1"/>
    <xf numFmtId="17" fontId="6" fillId="0" borderId="0" xfId="0" applyNumberFormat="1" applyFont="1" applyFill="1" applyBorder="1" applyAlignment="1">
      <alignment horizontal="center"/>
    </xf>
    <xf numFmtId="0" fontId="17" fillId="0" borderId="0" xfId="0" applyFont="1" applyFill="1"/>
    <xf numFmtId="0" fontId="11" fillId="0" borderId="22" xfId="0" applyFont="1" applyFill="1" applyBorder="1"/>
    <xf numFmtId="0" fontId="14" fillId="0" borderId="0" xfId="0" applyFont="1" applyFill="1"/>
    <xf numFmtId="4" fontId="0" fillId="0" borderId="0" xfId="0" applyNumberFormat="1" applyFill="1"/>
    <xf numFmtId="0" fontId="17" fillId="0" borderId="0" xfId="0" quotePrefix="1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"/>
    </xf>
    <xf numFmtId="0" fontId="17" fillId="0" borderId="9" xfId="0" applyFont="1" applyFill="1" applyBorder="1"/>
    <xf numFmtId="0" fontId="17" fillId="0" borderId="9" xfId="0" applyFont="1" applyFill="1" applyBorder="1" applyAlignment="1">
      <alignment horizontal="center"/>
    </xf>
    <xf numFmtId="0" fontId="17" fillId="0" borderId="0" xfId="0" applyFont="1" applyFill="1" applyAlignment="1">
      <alignment vertical="justify"/>
    </xf>
    <xf numFmtId="37" fontId="17" fillId="0" borderId="0" xfId="0" applyNumberFormat="1" applyFont="1" applyFill="1" applyProtection="1"/>
    <xf numFmtId="164" fontId="17" fillId="0" borderId="0" xfId="0" applyNumberFormat="1" applyFont="1" applyFill="1" applyAlignment="1" applyProtection="1">
      <alignment horizontal="center"/>
    </xf>
    <xf numFmtId="43" fontId="17" fillId="0" borderId="0" xfId="1" applyFont="1" applyFill="1" applyAlignment="1" applyProtection="1"/>
    <xf numFmtId="43" fontId="17" fillId="0" borderId="0" xfId="1" applyFont="1" applyFill="1" applyProtection="1"/>
    <xf numFmtId="43" fontId="17" fillId="0" borderId="0" xfId="1" applyFont="1" applyFill="1"/>
    <xf numFmtId="0" fontId="8" fillId="0" borderId="0" xfId="0" applyFont="1" applyFill="1" applyAlignment="1">
      <alignment horizontal="center"/>
    </xf>
    <xf numFmtId="165" fontId="17" fillId="0" borderId="0" xfId="0" applyNumberFormat="1" applyFont="1" applyFill="1" applyAlignment="1" applyProtection="1">
      <alignment vertical="justify"/>
    </xf>
    <xf numFmtId="164" fontId="0" fillId="0" borderId="0" xfId="3" applyNumberFormat="1" applyFont="1" applyFill="1" applyBorder="1"/>
    <xf numFmtId="37" fontId="17" fillId="0" borderId="27" xfId="0" applyNumberFormat="1" applyFont="1" applyFill="1" applyBorder="1" applyProtection="1"/>
    <xf numFmtId="165" fontId="17" fillId="0" borderId="27" xfId="0" applyNumberFormat="1" applyFont="1" applyFill="1" applyBorder="1" applyAlignment="1" applyProtection="1">
      <alignment vertical="justify"/>
    </xf>
    <xf numFmtId="164" fontId="17" fillId="0" borderId="27" xfId="0" applyNumberFormat="1" applyFont="1" applyFill="1" applyBorder="1" applyAlignment="1" applyProtection="1">
      <alignment horizontal="center"/>
    </xf>
    <xf numFmtId="43" fontId="17" fillId="0" borderId="27" xfId="1" applyFont="1" applyFill="1" applyBorder="1" applyProtection="1"/>
    <xf numFmtId="0" fontId="16" fillId="0" borderId="0" xfId="0" applyFont="1" applyFill="1"/>
    <xf numFmtId="37" fontId="14" fillId="0" borderId="0" xfId="0" applyNumberFormat="1" applyFont="1" applyFill="1" applyBorder="1" applyProtection="1"/>
    <xf numFmtId="165" fontId="14" fillId="0" borderId="0" xfId="0" applyNumberFormat="1" applyFont="1" applyFill="1" applyBorder="1" applyProtection="1"/>
    <xf numFmtId="164" fontId="14" fillId="0" borderId="0" xfId="0" applyNumberFormat="1" applyFont="1" applyFill="1" applyBorder="1" applyAlignment="1" applyProtection="1">
      <alignment horizontal="center"/>
    </xf>
    <xf numFmtId="43" fontId="14" fillId="0" borderId="0" xfId="1" applyFont="1" applyFill="1" applyBorder="1" applyProtection="1"/>
    <xf numFmtId="0" fontId="0" fillId="0" borderId="0" xfId="2" applyNumberFormat="1" applyFont="1" applyFill="1" applyProtection="1"/>
    <xf numFmtId="43" fontId="11" fillId="0" borderId="0" xfId="1" applyFont="1" applyFill="1" applyBorder="1" applyAlignment="1" applyProtection="1">
      <alignment horizontal="centerContinuous"/>
    </xf>
    <xf numFmtId="43" fontId="11" fillId="0" borderId="0" xfId="1" applyFont="1" applyFill="1" applyBorder="1" applyAlignment="1" applyProtection="1">
      <alignment horizontal="center"/>
    </xf>
    <xf numFmtId="43" fontId="17" fillId="0" borderId="15" xfId="1" applyFont="1" applyFill="1" applyBorder="1" applyAlignment="1" applyProtection="1">
      <alignment horizontal="center"/>
    </xf>
    <xf numFmtId="43" fontId="12" fillId="0" borderId="26" xfId="1" applyFont="1" applyFill="1" applyBorder="1" applyAlignment="1">
      <alignment horizontal="center"/>
    </xf>
    <xf numFmtId="43" fontId="17" fillId="0" borderId="15" xfId="1" applyFont="1" applyFill="1" applyBorder="1" applyAlignment="1">
      <alignment horizontal="center"/>
    </xf>
    <xf numFmtId="43" fontId="17" fillId="0" borderId="18" xfId="1" applyFont="1" applyFill="1" applyBorder="1" applyAlignment="1">
      <alignment horizontal="center"/>
    </xf>
    <xf numFmtId="43" fontId="12" fillId="0" borderId="0" xfId="1" applyFont="1" applyFill="1" applyAlignment="1">
      <alignment horizontal="center"/>
    </xf>
    <xf numFmtId="43" fontId="14" fillId="0" borderId="0" xfId="0" applyNumberFormat="1" applyFont="1" applyFill="1"/>
    <xf numFmtId="165" fontId="0" fillId="0" borderId="0" xfId="0" applyNumberFormat="1" applyFill="1" applyProtection="1"/>
    <xf numFmtId="43" fontId="20" fillId="0" borderId="18" xfId="1" applyFont="1" applyFill="1" applyBorder="1" applyAlignment="1">
      <alignment horizontal="center"/>
    </xf>
    <xf numFmtId="43" fontId="26" fillId="0" borderId="0" xfId="1" applyFont="1" applyFill="1" applyAlignment="1">
      <alignment horizontal="center"/>
    </xf>
    <xf numFmtId="4" fontId="17" fillId="0" borderId="18" xfId="2" applyNumberFormat="1" applyFont="1" applyFill="1" applyBorder="1" applyAlignment="1">
      <alignment horizontal="right"/>
    </xf>
    <xf numFmtId="43" fontId="17" fillId="0" borderId="18" xfId="1" applyFont="1" applyFill="1" applyBorder="1" applyProtection="1"/>
    <xf numFmtId="17" fontId="12" fillId="0" borderId="18" xfId="1" applyNumberFormat="1" applyFont="1" applyFill="1" applyBorder="1" applyAlignment="1">
      <alignment horizontal="center"/>
    </xf>
    <xf numFmtId="17" fontId="12" fillId="0" borderId="20" xfId="1" applyNumberFormat="1" applyFont="1" applyFill="1" applyBorder="1" applyAlignment="1">
      <alignment horizontal="center"/>
    </xf>
    <xf numFmtId="43" fontId="17" fillId="0" borderId="20" xfId="1" applyFont="1" applyFill="1" applyBorder="1" applyProtection="1"/>
    <xf numFmtId="37" fontId="0" fillId="0" borderId="0" xfId="0" applyNumberFormat="1" applyFill="1" applyProtection="1"/>
    <xf numFmtId="4" fontId="17" fillId="0" borderId="32" xfId="2" applyNumberFormat="1" applyFont="1" applyFill="1" applyBorder="1" applyAlignment="1">
      <alignment horizontal="right"/>
    </xf>
    <xf numFmtId="43" fontId="17" fillId="0" borderId="32" xfId="1" applyFont="1" applyFill="1" applyBorder="1" applyProtection="1"/>
    <xf numFmtId="17" fontId="12" fillId="0" borderId="32" xfId="1" applyNumberFormat="1" applyFont="1" applyFill="1" applyBorder="1" applyAlignment="1">
      <alignment horizontal="center"/>
    </xf>
    <xf numFmtId="4" fontId="17" fillId="0" borderId="0" xfId="2" applyNumberFormat="1" applyFont="1" applyFill="1" applyBorder="1" applyAlignment="1">
      <alignment horizontal="right"/>
    </xf>
    <xf numFmtId="17" fontId="12" fillId="0" borderId="0" xfId="1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43" fontId="0" fillId="0" borderId="0" xfId="1" applyFont="1" applyFill="1" applyBorder="1" applyAlignment="1" applyProtection="1">
      <alignment horizontal="center"/>
    </xf>
    <xf numFmtId="0" fontId="7" fillId="0" borderId="0" xfId="0" applyFont="1" applyFill="1" applyBorder="1" applyAlignment="1"/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Alignment="1">
      <alignment horizontal="center"/>
    </xf>
    <xf numFmtId="43" fontId="19" fillId="0" borderId="0" xfId="1" applyFont="1" applyFill="1" applyAlignment="1" applyProtection="1">
      <alignment horizontal="center"/>
    </xf>
    <xf numFmtId="0" fontId="7" fillId="0" borderId="0" xfId="0" applyFont="1" applyFill="1" applyBorder="1" applyAlignment="1">
      <alignment horizontal="left" indent="1"/>
    </xf>
    <xf numFmtId="43" fontId="6" fillId="0" borderId="0" xfId="1" applyFont="1" applyFill="1" applyAlignment="1"/>
    <xf numFmtId="43" fontId="0" fillId="0" borderId="0" xfId="1" applyFont="1" applyFill="1" applyAlignment="1" applyProtection="1"/>
    <xf numFmtId="43" fontId="7" fillId="0" borderId="0" xfId="1" applyFont="1" applyFill="1" applyAlignment="1" applyProtection="1"/>
    <xf numFmtId="43" fontId="0" fillId="0" borderId="0" xfId="1" applyFont="1" applyFill="1" applyAlignment="1"/>
    <xf numFmtId="43" fontId="7" fillId="0" borderId="0" xfId="1" applyFont="1" applyFill="1" applyAlignment="1">
      <alignment horizontal="right"/>
    </xf>
    <xf numFmtId="39" fontId="0" fillId="0" borderId="0" xfId="0" applyNumberFormat="1" applyFill="1" applyProtection="1"/>
    <xf numFmtId="166" fontId="0" fillId="0" borderId="0" xfId="0" applyNumberFormat="1" applyFill="1" applyBorder="1" applyProtection="1"/>
    <xf numFmtId="7" fontId="0" fillId="0" borderId="0" xfId="0" applyNumberFormat="1" applyFill="1"/>
    <xf numFmtId="43" fontId="6" fillId="0" borderId="0" xfId="1" applyFont="1" applyFill="1"/>
    <xf numFmtId="43" fontId="7" fillId="0" borderId="0" xfId="1" applyFont="1" applyFill="1" applyAlignment="1" applyProtection="1">
      <alignment horizontal="right"/>
    </xf>
    <xf numFmtId="0" fontId="7" fillId="0" borderId="0" xfId="0" applyFont="1" applyFill="1" applyAlignment="1">
      <alignment horizontal="left" indent="1"/>
    </xf>
    <xf numFmtId="43" fontId="7" fillId="0" borderId="0" xfId="1" applyFont="1" applyFill="1" applyAlignment="1" applyProtection="1">
      <alignment horizontal="center"/>
    </xf>
    <xf numFmtId="43" fontId="2" fillId="0" borderId="0" xfId="1" applyFont="1" applyFill="1"/>
    <xf numFmtId="0" fontId="17" fillId="0" borderId="11" xfId="0" applyFont="1" applyFill="1" applyBorder="1"/>
    <xf numFmtId="0" fontId="7" fillId="0" borderId="11" xfId="0" applyFont="1" applyFill="1" applyBorder="1"/>
    <xf numFmtId="0" fontId="7" fillId="0" borderId="12" xfId="0" applyFont="1" applyFill="1" applyBorder="1"/>
    <xf numFmtId="0" fontId="21" fillId="0" borderId="0" xfId="0" applyFont="1" applyFill="1" applyBorder="1"/>
    <xf numFmtId="0" fontId="2" fillId="0" borderId="0" xfId="0" applyFont="1" applyFill="1" applyBorder="1"/>
    <xf numFmtId="0" fontId="7" fillId="0" borderId="14" xfId="0" applyFont="1" applyFill="1" applyBorder="1"/>
    <xf numFmtId="0" fontId="0" fillId="0" borderId="24" xfId="0" applyFill="1" applyBorder="1"/>
    <xf numFmtId="0" fontId="21" fillId="0" borderId="23" xfId="0" applyFont="1" applyFill="1" applyBorder="1"/>
    <xf numFmtId="0" fontId="7" fillId="0" borderId="23" xfId="0" applyFont="1" applyFill="1" applyBorder="1"/>
    <xf numFmtId="167" fontId="11" fillId="0" borderId="0" xfId="0" applyNumberFormat="1" applyFont="1" applyFill="1" applyBorder="1" applyAlignment="1">
      <alignment horizontal="centerContinuous"/>
    </xf>
    <xf numFmtId="0" fontId="17" fillId="0" borderId="14" xfId="0" applyFont="1" applyFill="1" applyBorder="1" applyAlignment="1">
      <alignment horizontal="centerContinuous"/>
    </xf>
    <xf numFmtId="0" fontId="17" fillId="0" borderId="25" xfId="0" applyFont="1" applyFill="1" applyBorder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8" fillId="0" borderId="0" xfId="0" applyFont="1" applyFill="1"/>
    <xf numFmtId="0" fontId="13" fillId="0" borderId="0" xfId="0" applyFont="1" applyFill="1" applyAlignment="1">
      <alignment horizontal="right"/>
    </xf>
    <xf numFmtId="0" fontId="18" fillId="0" borderId="0" xfId="0" applyFont="1" applyFill="1" applyBorder="1"/>
    <xf numFmtId="0" fontId="18" fillId="0" borderId="0" xfId="0" applyFont="1" applyFill="1" applyAlignment="1">
      <alignment horizontal="center"/>
    </xf>
    <xf numFmtId="0" fontId="13" fillId="0" borderId="0" xfId="0" applyFont="1" applyFill="1" applyAlignment="1">
      <alignment horizontal="left"/>
    </xf>
    <xf numFmtId="168" fontId="11" fillId="0" borderId="0" xfId="0" applyNumberFormat="1" applyFont="1" applyFill="1" applyAlignment="1">
      <alignment horizontal="right"/>
    </xf>
    <xf numFmtId="169" fontId="11" fillId="0" borderId="0" xfId="0" applyNumberFormat="1" applyFont="1" applyFill="1" applyAlignment="1">
      <alignment horizontal="right"/>
    </xf>
    <xf numFmtId="168" fontId="11" fillId="0" borderId="0" xfId="0" applyNumberFormat="1" applyFont="1" applyFill="1"/>
    <xf numFmtId="0" fontId="6" fillId="0" borderId="0" xfId="0" applyFont="1" applyFill="1" applyAlignment="1">
      <alignment horizontal="right"/>
    </xf>
    <xf numFmtId="168" fontId="0" fillId="0" borderId="0" xfId="0" applyNumberFormat="1" applyFill="1"/>
    <xf numFmtId="0" fontId="12" fillId="0" borderId="0" xfId="0" applyFont="1" applyFill="1" applyAlignment="1">
      <alignment horizontal="left"/>
    </xf>
    <xf numFmtId="169" fontId="17" fillId="0" borderId="0" xfId="0" applyNumberFormat="1" applyFont="1" applyFill="1" applyAlignment="1">
      <alignment horizontal="right"/>
    </xf>
    <xf numFmtId="169" fontId="0" fillId="0" borderId="0" xfId="0" applyNumberFormat="1" applyFill="1" applyAlignment="1">
      <alignment horizontal="right"/>
    </xf>
    <xf numFmtId="0" fontId="10" fillId="0" borderId="0" xfId="0" applyFont="1" applyFill="1"/>
    <xf numFmtId="0" fontId="17" fillId="0" borderId="26" xfId="0" applyFont="1" applyFill="1" applyBorder="1" applyAlignment="1">
      <alignment horizontal="centerContinuous"/>
    </xf>
    <xf numFmtId="0" fontId="20" fillId="0" borderId="9" xfId="0" applyFont="1" applyFill="1" applyBorder="1" applyAlignment="1">
      <alignment horizontal="centerContinuous"/>
    </xf>
    <xf numFmtId="0" fontId="20" fillId="0" borderId="0" xfId="0" applyFont="1" applyFill="1" applyAlignment="1">
      <alignment horizontal="centerContinuous"/>
    </xf>
    <xf numFmtId="0" fontId="13" fillId="0" borderId="0" xfId="0" applyFont="1" applyFill="1"/>
    <xf numFmtId="0" fontId="18" fillId="0" borderId="0" xfId="0" applyFont="1" applyFill="1" applyAlignment="1">
      <alignment horizontal="centerContinuous"/>
    </xf>
    <xf numFmtId="0" fontId="11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right"/>
    </xf>
    <xf numFmtId="169" fontId="11" fillId="0" borderId="0" xfId="0" applyNumberFormat="1" applyFont="1" applyFill="1" applyAlignment="1">
      <alignment horizontal="centerContinuous"/>
    </xf>
    <xf numFmtId="16" fontId="13" fillId="0" borderId="0" xfId="0" applyNumberFormat="1" applyFont="1" applyFill="1"/>
    <xf numFmtId="43" fontId="11" fillId="0" borderId="0" xfId="0" applyNumberFormat="1" applyFont="1" applyFill="1" applyProtection="1"/>
    <xf numFmtId="0" fontId="17" fillId="0" borderId="0" xfId="0" applyFont="1" applyFill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3" fillId="0" borderId="4" xfId="0" applyFont="1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11" fillId="0" borderId="11" xfId="0" applyFont="1" applyFill="1" applyBorder="1" applyAlignment="1">
      <alignment horizontal="right"/>
    </xf>
    <xf numFmtId="0" fontId="7" fillId="0" borderId="12" xfId="0" applyFont="1" applyFill="1" applyBorder="1" applyAlignment="1">
      <alignment horizontal="right"/>
    </xf>
    <xf numFmtId="167" fontId="0" fillId="0" borderId="23" xfId="0" applyNumberFormat="1" applyFont="1" applyFill="1" applyBorder="1" applyAlignment="1">
      <alignment horizontal="right"/>
    </xf>
    <xf numFmtId="0" fontId="7" fillId="0" borderId="31" xfId="0" applyFont="1" applyFill="1" applyBorder="1" applyAlignment="1">
      <alignment horizontal="right"/>
    </xf>
    <xf numFmtId="0" fontId="11" fillId="0" borderId="11" xfId="0" quotePrefix="1" applyFont="1" applyFill="1" applyBorder="1" applyAlignment="1">
      <alignment horizontal="right"/>
    </xf>
    <xf numFmtId="0" fontId="11" fillId="0" borderId="12" xfId="0" quotePrefix="1" applyFont="1" applyFill="1" applyBorder="1" applyAlignment="1">
      <alignment horizontal="right"/>
    </xf>
    <xf numFmtId="167" fontId="7" fillId="0" borderId="31" xfId="0" applyNumberFormat="1" applyFont="1" applyFill="1" applyBorder="1" applyAlignment="1">
      <alignment horizontal="right"/>
    </xf>
    <xf numFmtId="0" fontId="11" fillId="0" borderId="23" xfId="0" applyFont="1" applyFill="1" applyBorder="1" applyAlignment="1">
      <alignment horizontal="right"/>
    </xf>
    <xf numFmtId="0" fontId="0" fillId="0" borderId="23" xfId="0" applyFill="1" applyBorder="1" applyAlignment="1">
      <alignment horizontal="right"/>
    </xf>
    <xf numFmtId="0" fontId="0" fillId="0" borderId="31" xfId="0" applyFill="1" applyBorder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City of Tracy - Investment Summary
October 31, 2021  $402,</a:t>
            </a:r>
            <a:r>
              <a:rPr lang="en-US" baseline="0"/>
              <a:t>424,390.87</a:t>
            </a:r>
            <a:r>
              <a:rPr lang="en-US"/>
              <a:t> Market Value
</a:t>
            </a:r>
          </a:p>
        </c:rich>
      </c:tx>
      <c:layout>
        <c:manualLayout>
          <c:xMode val="edge"/>
          <c:yMode val="edge"/>
          <c:x val="0.32291125468290821"/>
          <c:y val="2.6675329010743733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view3D>
      <c:rotX val="15"/>
      <c:rotY val="0"/>
      <c:rAngAx val="0"/>
      <c:perspective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2667631289678533"/>
          <c:y val="0.16323665068261461"/>
          <c:w val="0.55063250106557193"/>
          <c:h val="0.7412363683499789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032-4B15-B95B-CEEE098E2231}"/>
              </c:ext>
            </c:extLst>
          </c:dPt>
          <c:dPt>
            <c:idx val="1"/>
            <c:bubble3D val="0"/>
            <c:explosion val="25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032-4B15-B95B-CEEE098E2231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032-4B15-B95B-CEEE098E2231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A032-4B15-B95B-CEEE098E2231}"/>
              </c:ext>
            </c:extLst>
          </c:dPt>
          <c:dLbls>
            <c:dLbl>
              <c:idx val="0"/>
              <c:layout>
                <c:manualLayout>
                  <c:x val="-5.8613621850323372E-2"/>
                  <c:y val="-8.4852044843632714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800" b="0" i="0" u="none" strike="noStrike" kern="1200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EC6CABEC-D551-45EA-A042-9AD167578C30}" type="CATEGORYNAME">
                      <a:rPr lang="en-US" sz="1300"/>
                      <a:pPr>
                        <a:defRPr>
                          <a:solidFill>
                            <a:srgbClr val="000000"/>
                          </a:solidFill>
                        </a:defRPr>
                      </a:pPr>
                      <a:t>[CATEGORY NAME]</a:t>
                    </a:fld>
                    <a:r>
                      <a:rPr lang="en-US" sz="1300" baseline="0"/>
                      <a:t>
</a:t>
                    </a:r>
                    <a:fld id="{12F4C9A6-786B-46FA-91EF-3FB99FC5A7BE}" type="PERCENTAGE">
                      <a:rPr lang="en-US" sz="1300" baseline="0"/>
                      <a:pPr>
                        <a:defRPr>
                          <a:solidFill>
                            <a:srgbClr val="000000"/>
                          </a:solidFill>
                        </a:defRPr>
                      </a:pPr>
                      <a:t>[PERCENTAGE]</a:t>
                    </a:fld>
                    <a:endParaRPr lang="en-US" sz="1300" baseline="0"/>
                  </a:p>
                </c:rich>
              </c:tx>
              <c:numFmt formatCode="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164030778204005"/>
                      <c:h val="0.1476814986003226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032-4B15-B95B-CEEE098E2231}"/>
                </c:ext>
              </c:extLst>
            </c:dLbl>
            <c:dLbl>
              <c:idx val="1"/>
              <c:layout>
                <c:manualLayout>
                  <c:x val="5.2010397738744198E-2"/>
                  <c:y val="-1.3789463310518947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800" b="0" i="0" u="none" strike="noStrike" kern="1200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1300"/>
                      <a:t>Treasurer's Pool
80%</a:t>
                    </a:r>
                  </a:p>
                </c:rich>
              </c:tx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020156134329362"/>
                      <c:h val="0.1110359654488778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3-A032-4B15-B95B-CEEE098E2231}"/>
                </c:ext>
              </c:extLst>
            </c:dLbl>
            <c:dLbl>
              <c:idx val="2"/>
              <c:layout>
                <c:manualLayout>
                  <c:x val="-3.6788272930108258E-2"/>
                  <c:y val="2.676246371060384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800" b="0" i="0" u="none" strike="noStrike" kern="1200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Restricted Cash
Less than 1%</a:t>
                    </a:r>
                  </a:p>
                </c:rich>
              </c:tx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A032-4B15-B95B-CEEE098E2231}"/>
                </c:ext>
              </c:extLst>
            </c:dLbl>
            <c:dLbl>
              <c:idx val="3"/>
              <c:layout>
                <c:manualLayout>
                  <c:x val="-1.1291321703758092E-2"/>
                  <c:y val="-4.0267610548836978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800" b="0" i="0" u="none" strike="noStrike" kern="1200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728DBCF2-0227-454D-BFC8-A06E0342ADC2}" type="CATEGORYNAME">
                      <a:rPr lang="en-US" sz="1300"/>
                      <a:pPr>
                        <a:defRPr>
                          <a:solidFill>
                            <a:srgbClr val="000000"/>
                          </a:solidFill>
                        </a:defRPr>
                      </a:pPr>
                      <a:t>[CATEGORY NAME]</a:t>
                    </a:fld>
                    <a:r>
                      <a:rPr lang="en-US" sz="1300" baseline="0"/>
                      <a:t>
13%</a:t>
                    </a:r>
                  </a:p>
                </c:rich>
              </c:tx>
              <c:numFmt formatCode="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367734481907707"/>
                      <c:h val="9.97604167868947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A032-4B15-B95B-CEEE098E2231}"/>
                </c:ext>
              </c:extLst>
            </c:dLbl>
            <c:dLbl>
              <c:idx val="4"/>
              <c:numFmt formatCode="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032-4B15-B95B-CEEE098E2231}"/>
                </c:ext>
              </c:extLst>
            </c:dLbl>
            <c:numFmt formatCode="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6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'1-Summary Page'!$X$5:$X$8</c:f>
              <c:strCache>
                <c:ptCount val="4"/>
                <c:pt idx="0">
                  <c:v>On Demand Deposits</c:v>
                </c:pt>
                <c:pt idx="1">
                  <c:v>Investments</c:v>
                </c:pt>
                <c:pt idx="3">
                  <c:v>Proceeds from Bonds</c:v>
                </c:pt>
              </c:strCache>
            </c:strRef>
          </c:cat>
          <c:val>
            <c:numRef>
              <c:f>'1-Summary Page'!$Y$5:$Y$8</c:f>
              <c:numCache>
                <c:formatCode>_(* #,##0.00_);_(* \(#,##0.00\);_(* "-"??_);_(@_)</c:formatCode>
                <c:ptCount val="4"/>
                <c:pt idx="0">
                  <c:v>27242669.32</c:v>
                </c:pt>
                <c:pt idx="1">
                  <c:v>320943778.13</c:v>
                </c:pt>
                <c:pt idx="3">
                  <c:v>54237943.420000002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032-4B15-B95B-CEEE098E2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60008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City of Tracy's Investments  
 October 31, 2021 $348,186,447.45  Market Value</a:t>
            </a:r>
          </a:p>
        </c:rich>
      </c:tx>
      <c:layout>
        <c:manualLayout>
          <c:xMode val="edge"/>
          <c:yMode val="edge"/>
          <c:x val="0.290201568734544"/>
          <c:y val="6.061341177025528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view3D>
      <c:rotX val="15"/>
      <c:rotY val="40"/>
      <c:rAngAx val="0"/>
      <c:perspective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572861195818731"/>
          <c:y val="0.33228003922021976"/>
          <c:w val="0.73766633017722694"/>
          <c:h val="0.37082094386765047"/>
        </c:manualLayout>
      </c:layout>
      <c:pie3DChart>
        <c:varyColors val="1"/>
        <c:ser>
          <c:idx val="0"/>
          <c:order val="0"/>
          <c:explosion val="16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C6CF-40C7-9B64-B0C7A15D5BB7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FFD1-4543-8A41-738CF6D05165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FFD1-4543-8A41-738CF6D05165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6CF-40C7-9B64-B0C7A15D5BB7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C6CF-40C7-9B64-B0C7A15D5BB7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C6CF-40C7-9B64-B0C7A15D5BB7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C6CF-40C7-9B64-B0C7A15D5BB7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C6CF-40C7-9B64-B0C7A15D5BB7}"/>
              </c:ext>
            </c:extLst>
          </c:dPt>
          <c:dLbls>
            <c:dLbl>
              <c:idx val="0"/>
              <c:layout>
                <c:manualLayout>
                  <c:x val="-8.7915221579961469E-2"/>
                  <c:y val="-0.1414663052925888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750" b="0" i="0" u="none" strike="noStrike" kern="1200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72F08263-7551-4310-A810-10618D5CF4AC}" type="CATEGORYNAME">
                      <a:rPr lang="en-US" sz="1600"/>
                      <a:pPr>
                        <a:defRPr/>
                      </a:pPr>
                      <a:t>[CATEGORY NAME]</a:t>
                    </a:fld>
                    <a:r>
                      <a:rPr lang="en-US" sz="1600"/>
                      <a:t>
</a:t>
                    </a:r>
                    <a:fld id="{86FA9190-0BE3-4E86-88B2-30612B288AED}" type="PERCENTAGE">
                      <a:rPr lang="en-US" sz="1600"/>
                      <a:pPr>
                        <a:defRPr/>
                      </a:pPr>
                      <a:t>[PERCENTAGE]</a:t>
                    </a:fld>
                    <a:endParaRPr lang="en-US" sz="1600"/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75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C6CF-40C7-9B64-B0C7A15D5BB7}"/>
                </c:ext>
              </c:extLst>
            </c:dLbl>
            <c:dLbl>
              <c:idx val="1"/>
              <c:layout>
                <c:manualLayout>
                  <c:x val="1.2331406551059505E-2"/>
                  <c:y val="8.037096504861859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500" b="0" i="0" u="none" strike="noStrike" kern="1200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47BAC3ED-BEDC-434E-9B26-324C144680CA}" type="CATEGORYNAME">
                      <a:rPr lang="en-US" sz="1600" baseline="0"/>
                      <a:pPr>
                        <a:defRPr sz="1500"/>
                      </a:pPr>
                      <a:t>[CATEGORY NAME]</a:t>
                    </a:fld>
                    <a:r>
                      <a:rPr lang="en-US" sz="1600" baseline="0"/>
                      <a:t> </a:t>
                    </a:r>
                    <a:fld id="{69205E4C-91D0-465E-8F35-E7F7ED926CBF}" type="PERCENTAGE">
                      <a:rPr lang="en-US" sz="1600" baseline="0"/>
                      <a:pPr>
                        <a:defRPr sz="1500"/>
                      </a:pPr>
                      <a:t>[PERCENTAGE]</a:t>
                    </a:fld>
                    <a:endParaRPr lang="en-US" sz="1600" baseline="0"/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5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680545567642196"/>
                      <c:h val="0.1449848214323943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FFD1-4543-8A41-738CF6D05165}"/>
                </c:ext>
              </c:extLst>
            </c:dLbl>
            <c:dLbl>
              <c:idx val="2"/>
              <c:layout>
                <c:manualLayout>
                  <c:x val="-3.3175306843869948E-2"/>
                  <c:y val="5.227079078410475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600" b="0" i="0" u="none" strike="noStrike" kern="1200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322570BE-C7B6-462D-9D1B-EDD6D1EEDA03}" type="CATEGORYNAME">
                      <a:rPr lang="en-US" sz="1600" baseline="0"/>
                      <a:pPr>
                        <a:defRPr sz="1600"/>
                      </a:pPr>
                      <a:t>[CATEGORY NAME]</a:t>
                    </a:fld>
                    <a:r>
                      <a:rPr lang="en-US" sz="1600" baseline="0"/>
                      <a:t> </a:t>
                    </a:r>
                    <a:fld id="{CFB4C7E8-8B3A-45D5-919A-71D5F0EC8737}" type="PERCENTAGE">
                      <a:rPr lang="en-US" sz="1600" baseline="0"/>
                      <a:pPr>
                        <a:defRPr sz="1600"/>
                      </a:pPr>
                      <a:t>[PERCENTAGE]</a:t>
                    </a:fld>
                    <a:endParaRPr lang="en-US" sz="1600" baseline="0"/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556846145676875"/>
                      <c:h val="0.1348940925614314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FFD1-4543-8A41-738CF6D05165}"/>
                </c:ext>
              </c:extLst>
            </c:dLbl>
            <c:dLbl>
              <c:idx val="3"/>
              <c:layout>
                <c:manualLayout>
                  <c:x val="-4.1463899885442496E-2"/>
                  <c:y val="-8.150194587745497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b" anchorCtr="0">
                    <a:noAutofit/>
                  </a:bodyPr>
                  <a:lstStyle/>
                  <a:p>
                    <a:pPr algn="ctr">
                      <a:defRPr sz="1750" b="0" i="0" u="none" strike="noStrike" kern="1200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9D97F23F-D34A-431F-82B7-33D750A69973}" type="CATEGORYNAME">
                      <a:rPr lang="en-US" sz="1600"/>
                      <a:pPr algn="ctr">
                        <a:defRPr/>
                      </a:pPr>
                      <a:t>[CATEGORY NAME]</a:t>
                    </a:fld>
                    <a:r>
                      <a:rPr lang="en-US" sz="1600" baseline="0"/>
                      <a:t> </a:t>
                    </a:r>
                    <a:fld id="{D42AF128-CA36-4B6A-BD81-5DE97CBE029E}" type="PERCENTAGE">
                      <a:rPr lang="en-US" sz="1600"/>
                      <a:pPr algn="ctr">
                        <a:defRPr/>
                      </a:pPr>
                      <a:t>[PERCENTAGE]</a:t>
                    </a:fld>
                    <a:endParaRPr lang="en-US" sz="1600" baseline="0"/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b" anchorCtr="0">
                  <a:noAutofit/>
                </a:bodyPr>
                <a:lstStyle/>
                <a:p>
                  <a:pPr algn="ctr">
                    <a:defRPr sz="175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273597014246052"/>
                      <c:h val="0.1088280604402426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6CF-40C7-9B64-B0C7A15D5BB7}"/>
                </c:ext>
              </c:extLst>
            </c:dLbl>
            <c:dLbl>
              <c:idx val="4"/>
              <c:layout>
                <c:manualLayout>
                  <c:x val="1.0557249707948356E-2"/>
                  <c:y val="-0.115259662688982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750" b="0" i="0" u="none" strike="noStrike" kern="1200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2C1EC7D1-8FAE-4A2C-9DB2-49BF638C41BB}" type="CATEGORYNAME">
                      <a:rPr lang="en-US" sz="1600"/>
                      <a:pPr>
                        <a:defRPr/>
                      </a:pPr>
                      <a:t>[CATEGORY NAME]</a:t>
                    </a:fld>
                    <a:r>
                      <a:rPr lang="en-US" sz="1600"/>
                      <a:t>
</a:t>
                    </a:r>
                    <a:fld id="{97D880D6-89C9-4D07-A7FD-53AF8E246998}" type="PERCENTAGE">
                      <a:rPr lang="en-US" sz="1600"/>
                      <a:pPr>
                        <a:defRPr/>
                      </a:pPr>
                      <a:t>[PERCENTAGE]</a:t>
                    </a:fld>
                    <a:endParaRPr lang="en-US" sz="1600"/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75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C6CF-40C7-9B64-B0C7A15D5BB7}"/>
                </c:ext>
              </c:extLst>
            </c:dLbl>
            <c:dLbl>
              <c:idx val="5"/>
              <c:layout>
                <c:manualLayout>
                  <c:x val="8.6319845857418115E-2"/>
                  <c:y val="-2.815566488120469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750" b="0" i="0" u="none" strike="noStrike" kern="1200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02EB9E89-959D-4C52-8F95-FF487AF9B84A}" type="CATEGORYNAME">
                      <a:rPr lang="en-US" sz="1600"/>
                      <a:pPr>
                        <a:defRPr/>
                      </a:pPr>
                      <a:t>[CATEGORY NAME]</a:t>
                    </a:fld>
                    <a:r>
                      <a:rPr lang="en-US" sz="1600"/>
                      <a:t>  </a:t>
                    </a:r>
                    <a:fld id="{32C69CAD-5C1B-4569-8CDC-69287328100F}" type="PERCENTAGE">
                      <a:rPr lang="en-US" sz="1600"/>
                      <a:pPr>
                        <a:defRPr/>
                      </a:pPr>
                      <a:t>[PERCENTAGE]</a:t>
                    </a:fld>
                    <a:r>
                      <a:rPr lang="en-US"/>
                      <a:t> </a:t>
                    </a:r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75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98657321014064"/>
                      <c:h val="0.1131793570733055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6CF-40C7-9B64-B0C7A15D5BB7}"/>
                </c:ext>
              </c:extLst>
            </c:dLbl>
            <c:dLbl>
              <c:idx val="6"/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800" b="0" i="0" u="none" strike="noStrike" kern="1200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E8520EEB-0A9C-4EC0-AABF-19DBBC3E6D4C}" type="CATEGORYNAME">
                      <a:rPr lang="en-US" sz="1300"/>
                      <a:pPr>
                        <a:defRPr sz="800"/>
                      </a:pPr>
                      <a:t>[CATEGORY NAME]</a:t>
                    </a:fld>
                    <a:r>
                      <a:rPr lang="en-US" sz="1300" baseline="0"/>
                      <a:t>
</a:t>
                    </a:r>
                    <a:fld id="{44D4D2D0-1779-4485-8F48-40D666F07D6A}" type="PERCENTAGE">
                      <a:rPr lang="en-US" sz="1300" baseline="0"/>
                      <a:pPr>
                        <a:defRPr sz="800"/>
                      </a:pPr>
                      <a:t>[PERCENTAGE]</a:t>
                    </a:fld>
                    <a:endParaRPr lang="en-US" sz="1300" baseline="0"/>
                  </a:p>
                </c:rich>
              </c:tx>
              <c:numFmt formatCode="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042619817031541"/>
                      <c:h val="6.2284980744544277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C6CF-40C7-9B64-B0C7A15D5BB7}"/>
                </c:ext>
              </c:extLst>
            </c:dLbl>
            <c:dLbl>
              <c:idx val="7"/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800" b="0" i="0" u="none" strike="noStrike" kern="1200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FC1EB4EA-5BA1-4608-8B70-B9B6576BA2B8}" type="CATEGORYNAME">
                      <a:rPr lang="en-US" sz="1300"/>
                      <a:pPr>
                        <a:defRPr sz="800"/>
                      </a:pPr>
                      <a:t>[CATEGORY NAME]</a:t>
                    </a:fld>
                    <a:r>
                      <a:rPr lang="en-US" sz="1300" baseline="0"/>
                      <a:t>
</a:t>
                    </a:r>
                    <a:fld id="{8B93AE45-E7CC-4C32-A388-D062DAFF2750}" type="PERCENTAGE">
                      <a:rPr lang="en-US" sz="1300" baseline="0"/>
                      <a:pPr>
                        <a:defRPr sz="800"/>
                      </a:pPr>
                      <a:t>[PERCENTAGE]</a:t>
                    </a:fld>
                    <a:endParaRPr lang="en-US" sz="1300" baseline="0"/>
                  </a:p>
                </c:rich>
              </c:tx>
              <c:numFmt formatCode="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32161182164368"/>
                      <c:h val="8.282413350449294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C6CF-40C7-9B64-B0C7A15D5BB7}"/>
                </c:ext>
              </c:extLst>
            </c:dLbl>
            <c:dLbl>
              <c:idx val="8"/>
              <c:numFmt formatCode="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C6CF-40C7-9B64-B0C7A15D5BB7}"/>
                </c:ext>
              </c:extLst>
            </c:dLbl>
            <c:dLbl>
              <c:idx val="9"/>
              <c:numFmt formatCode="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C6CF-40C7-9B64-B0C7A15D5BB7}"/>
                </c:ext>
              </c:extLst>
            </c:dLbl>
            <c:dLbl>
              <c:idx val="10"/>
              <c:numFmt formatCode="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A-C6CF-40C7-9B64-B0C7A15D5BB7}"/>
                </c:ext>
              </c:extLst>
            </c:dLbl>
            <c:numFmt formatCode="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'2-T.Investments'!$Q$9:$Q$16</c15:sqref>
                  </c15:fullRef>
                </c:ext>
              </c:extLst>
              <c:f>('2-T.Investments'!$Q$9,'2-T.Investments'!$Q$12:$Q$16)</c:f>
              <c:strCache>
                <c:ptCount val="6"/>
                <c:pt idx="0">
                  <c:v>JP Morgan Advisors</c:v>
                </c:pt>
                <c:pt idx="1">
                  <c:v>Checking</c:v>
                </c:pt>
                <c:pt idx="2">
                  <c:v>Chandler</c:v>
                </c:pt>
                <c:pt idx="3">
                  <c:v>Invesco</c:v>
                </c:pt>
                <c:pt idx="4">
                  <c:v>CAMP</c:v>
                </c:pt>
                <c:pt idx="5">
                  <c:v>LAIF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'2-T.Investments'!$R$9:$R$16</c15:sqref>
                  </c15:fullRef>
                </c:ext>
              </c:extLst>
              <c:f>('2-T.Investments'!$R$9,'2-T.Investments'!$R$12:$R$16)</c:f>
              <c:numCache>
                <c:formatCode>_(* #,##0.00_);_(* \(#,##0.00\);_(* "-"??_);_(@_)</c:formatCode>
                <c:ptCount val="6"/>
                <c:pt idx="0">
                  <c:v>70895501.730000004</c:v>
                </c:pt>
                <c:pt idx="1">
                  <c:v>27242669.32</c:v>
                </c:pt>
                <c:pt idx="2">
                  <c:v>143814271.31</c:v>
                </c:pt>
                <c:pt idx="3">
                  <c:v>33609882.469999999</c:v>
                </c:pt>
                <c:pt idx="4">
                  <c:v>4037762.08</c:v>
                </c:pt>
                <c:pt idx="5">
                  <c:v>68586360.540000007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B-C6CF-40C7-9B64-B0C7A15D5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1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638176</xdr:colOff>
      <xdr:row>16</xdr:row>
      <xdr:rowOff>38100</xdr:rowOff>
    </xdr:from>
    <xdr:to>
      <xdr:col>27</xdr:col>
      <xdr:colOff>285751</xdr:colOff>
      <xdr:row>35</xdr:row>
      <xdr:rowOff>171449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</xdr:colOff>
      <xdr:row>18</xdr:row>
      <xdr:rowOff>0</xdr:rowOff>
    </xdr:from>
    <xdr:to>
      <xdr:col>24</xdr:col>
      <xdr:colOff>828675</xdr:colOff>
      <xdr:row>45</xdr:row>
      <xdr:rowOff>9525</xdr:rowOff>
    </xdr:to>
    <xdr:graphicFrame macro="">
      <xdr:nvGraphicFramePr>
        <xdr:cNvPr id="5541589" name="Chart 122">
          <a:extLst>
            <a:ext uri="{FF2B5EF4-FFF2-40B4-BE49-F238E27FC236}">
              <a16:creationId xmlns:a16="http://schemas.microsoft.com/office/drawing/2014/main" id="{00000000-0008-0000-0100-0000D58E5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AA122"/>
  <sheetViews>
    <sheetView zoomScale="80" zoomScaleNormal="80" workbookViewId="0">
      <selection activeCell="AD20" sqref="AD20"/>
    </sheetView>
  </sheetViews>
  <sheetFormatPr defaultColWidth="9.77734375" defaultRowHeight="15.75" x14ac:dyDescent="0.25"/>
  <cols>
    <col min="1" max="1" width="9.77734375" style="15"/>
    <col min="2" max="2" width="2.44140625" style="15" customWidth="1"/>
    <col min="3" max="3" width="28.5546875" style="15" customWidth="1"/>
    <col min="4" max="4" width="2.5546875" style="15" customWidth="1"/>
    <col min="5" max="5" width="10.21875" style="15" customWidth="1"/>
    <col min="6" max="6" width="5.21875" style="15" customWidth="1"/>
    <col min="7" max="7" width="2.5546875" style="15" customWidth="1"/>
    <col min="8" max="8" width="12.5546875" style="93" customWidth="1"/>
    <col min="9" max="9" width="2.21875" style="15" customWidth="1"/>
    <col min="10" max="10" width="19.5546875" style="15" bestFit="1" customWidth="1"/>
    <col min="11" max="11" width="2.88671875" style="15" customWidth="1"/>
    <col min="12" max="12" width="19.5546875" style="15" bestFit="1" customWidth="1"/>
    <col min="13" max="13" width="8" style="15" customWidth="1"/>
    <col min="14" max="14" width="12.88671875" style="15" customWidth="1"/>
    <col min="15" max="15" width="18.33203125" style="15" customWidth="1"/>
    <col min="16" max="23" width="9.77734375" style="15"/>
    <col min="24" max="24" width="20.77734375" style="15" customWidth="1"/>
    <col min="25" max="25" width="18.88671875" style="15" customWidth="1"/>
    <col min="26" max="16384" width="9.77734375" style="15"/>
  </cols>
  <sheetData>
    <row r="1" spans="1:27" ht="19.5" x14ac:dyDescent="0.3">
      <c r="B1" s="21"/>
      <c r="C1" s="22" t="s">
        <v>0</v>
      </c>
      <c r="D1" s="23"/>
      <c r="E1" s="24"/>
      <c r="F1" s="24"/>
      <c r="G1" s="24"/>
      <c r="H1" s="25"/>
      <c r="I1" s="24"/>
      <c r="J1" s="26"/>
      <c r="K1" s="24"/>
      <c r="L1" s="27"/>
      <c r="R1" s="15" t="s">
        <v>1</v>
      </c>
    </row>
    <row r="2" spans="1:27" ht="19.5" x14ac:dyDescent="0.3">
      <c r="B2" s="28"/>
      <c r="C2" s="29" t="s">
        <v>2</v>
      </c>
      <c r="D2" s="30"/>
      <c r="E2" s="30"/>
      <c r="F2" s="30"/>
      <c r="G2" s="30"/>
      <c r="H2" s="31"/>
      <c r="I2" s="30"/>
      <c r="J2" s="30"/>
      <c r="K2" s="30"/>
      <c r="L2" s="32"/>
    </row>
    <row r="3" spans="1:27" x14ac:dyDescent="0.25">
      <c r="B3" s="33"/>
      <c r="C3" s="34" t="s">
        <v>3</v>
      </c>
      <c r="D3" s="30"/>
      <c r="E3" s="30"/>
      <c r="F3" s="30"/>
      <c r="G3" s="30"/>
      <c r="H3" s="31"/>
      <c r="I3" s="30"/>
      <c r="J3" s="30"/>
      <c r="K3" s="30"/>
      <c r="L3" s="32"/>
      <c r="Q3" s="35"/>
      <c r="R3" s="35"/>
      <c r="S3" s="35"/>
      <c r="T3" s="35"/>
      <c r="U3" s="35"/>
      <c r="V3" s="35"/>
      <c r="W3" s="35"/>
      <c r="X3" s="35"/>
    </row>
    <row r="4" spans="1:27" ht="16.5" thickBot="1" x14ac:dyDescent="0.3">
      <c r="B4" s="30"/>
      <c r="C4" s="342" t="s">
        <v>222</v>
      </c>
      <c r="D4" s="343"/>
      <c r="E4" s="343"/>
      <c r="F4" s="343"/>
      <c r="G4" s="343"/>
      <c r="H4" s="343"/>
      <c r="I4" s="343"/>
      <c r="J4" s="343"/>
      <c r="K4" s="343"/>
      <c r="L4" s="344"/>
      <c r="Q4" s="35"/>
      <c r="R4" s="35"/>
      <c r="S4" s="35"/>
      <c r="T4" s="35"/>
      <c r="U4" s="35"/>
      <c r="V4" s="35"/>
      <c r="W4" s="35"/>
      <c r="X4" s="35"/>
    </row>
    <row r="5" spans="1:27" x14ac:dyDescent="0.25">
      <c r="A5" s="36"/>
      <c r="B5" s="37"/>
      <c r="C5" s="30"/>
      <c r="D5" s="30"/>
      <c r="E5" s="30"/>
      <c r="F5" s="30"/>
      <c r="G5" s="30"/>
      <c r="H5" s="31"/>
      <c r="I5" s="30"/>
      <c r="J5" s="30"/>
      <c r="K5" s="30"/>
      <c r="L5" s="30"/>
      <c r="Q5" s="35"/>
      <c r="R5" s="35"/>
      <c r="S5" s="38"/>
      <c r="T5" s="35"/>
      <c r="U5" s="39"/>
      <c r="V5" s="35"/>
      <c r="W5" s="35"/>
      <c r="X5" s="35" t="s">
        <v>4</v>
      </c>
      <c r="Y5" s="40">
        <f>+L14</f>
        <v>27242669.32</v>
      </c>
      <c r="Z5" s="41">
        <f>+Y5/Y12</f>
        <v>6.769636716378985E-2</v>
      </c>
      <c r="AA5" s="42">
        <f>+Y5/Y12</f>
        <v>6.769636716378985E-2</v>
      </c>
    </row>
    <row r="6" spans="1:27" x14ac:dyDescent="0.25">
      <c r="C6" s="43"/>
      <c r="E6" s="44"/>
      <c r="F6" s="45"/>
      <c r="H6" s="46" t="s">
        <v>5</v>
      </c>
      <c r="I6" s="47"/>
      <c r="J6" s="43"/>
      <c r="L6" s="43"/>
      <c r="Q6" s="35"/>
      <c r="R6" s="35"/>
      <c r="S6" s="38"/>
      <c r="T6" s="35"/>
      <c r="U6" s="39"/>
      <c r="V6" s="35"/>
      <c r="W6" s="35"/>
      <c r="X6" s="35" t="s">
        <v>6</v>
      </c>
      <c r="Y6" s="40">
        <f>+L16</f>
        <v>320943778.13</v>
      </c>
      <c r="Z6" s="41">
        <f>+Y6/Y12</f>
        <v>0.79752566050023133</v>
      </c>
      <c r="AA6" s="42">
        <f>+Y6/Y12</f>
        <v>0.79752566050023133</v>
      </c>
    </row>
    <row r="7" spans="1:27" x14ac:dyDescent="0.25">
      <c r="C7" s="48"/>
      <c r="D7" s="49"/>
      <c r="E7" s="50" t="s">
        <v>7</v>
      </c>
      <c r="F7" s="51"/>
      <c r="G7" s="52"/>
      <c r="H7" s="53" t="s">
        <v>8</v>
      </c>
      <c r="I7" s="47"/>
      <c r="J7" s="54" t="s">
        <v>9</v>
      </c>
      <c r="L7" s="54" t="s">
        <v>10</v>
      </c>
      <c r="Q7" s="35"/>
      <c r="R7" s="35"/>
      <c r="S7" s="38"/>
      <c r="T7" s="35"/>
      <c r="U7" s="39"/>
      <c r="V7" s="35"/>
      <c r="W7" s="35"/>
      <c r="X7" s="35"/>
      <c r="Y7" s="40"/>
      <c r="AA7" s="42"/>
    </row>
    <row r="8" spans="1:27" x14ac:dyDescent="0.25">
      <c r="C8" s="55" t="s">
        <v>11</v>
      </c>
      <c r="D8" s="56"/>
      <c r="E8" s="55" t="s">
        <v>12</v>
      </c>
      <c r="F8" s="57" t="s">
        <v>13</v>
      </c>
      <c r="G8" s="47"/>
      <c r="H8" s="58" t="s">
        <v>14</v>
      </c>
      <c r="I8" s="47"/>
      <c r="J8" s="59" t="s">
        <v>15</v>
      </c>
      <c r="K8" s="60"/>
      <c r="L8" s="61" t="s">
        <v>16</v>
      </c>
      <c r="M8" s="15" t="s">
        <v>17</v>
      </c>
      <c r="N8" s="62"/>
      <c r="O8" s="62"/>
      <c r="Q8" s="35"/>
      <c r="R8" s="35"/>
      <c r="S8" s="38"/>
      <c r="T8" s="35"/>
      <c r="U8" s="35"/>
      <c r="V8" s="35"/>
      <c r="W8" s="35"/>
      <c r="X8" s="35" t="s">
        <v>18</v>
      </c>
      <c r="Y8" s="40">
        <f>+L22</f>
        <v>54237943.420000002</v>
      </c>
      <c r="Z8" s="41">
        <f>+Y8/Y12</f>
        <v>0.13477797233597885</v>
      </c>
      <c r="AA8" s="42">
        <f>+Y8/Y12</f>
        <v>0.13477797233597885</v>
      </c>
    </row>
    <row r="9" spans="1:27" x14ac:dyDescent="0.25">
      <c r="C9" s="47"/>
      <c r="D9" s="47"/>
      <c r="E9" s="47"/>
      <c r="F9" s="47"/>
      <c r="G9" s="47"/>
      <c r="H9" s="63"/>
      <c r="I9" s="47"/>
      <c r="J9" s="64"/>
      <c r="K9" s="60"/>
      <c r="L9" s="65"/>
      <c r="N9" s="62"/>
      <c r="O9" s="62"/>
      <c r="Q9" s="35"/>
      <c r="R9" s="35"/>
      <c r="S9" s="38"/>
      <c r="T9" s="35"/>
      <c r="U9" s="35"/>
      <c r="V9" s="35"/>
      <c r="W9" s="35"/>
      <c r="X9" s="35"/>
      <c r="Y9" s="40"/>
    </row>
    <row r="10" spans="1:27" x14ac:dyDescent="0.25">
      <c r="C10" s="47"/>
      <c r="D10" s="47"/>
      <c r="E10" s="47"/>
      <c r="F10" s="47"/>
      <c r="G10" s="47"/>
      <c r="H10" s="63"/>
      <c r="I10" s="47"/>
      <c r="J10" s="64"/>
      <c r="K10" s="60"/>
      <c r="L10" s="65"/>
      <c r="N10" s="62"/>
      <c r="O10" s="62"/>
      <c r="Q10" s="35"/>
      <c r="R10" s="35"/>
      <c r="S10" s="38"/>
      <c r="T10" s="35"/>
      <c r="U10" s="35"/>
      <c r="V10" s="35"/>
      <c r="W10" s="35"/>
      <c r="X10" s="35"/>
      <c r="Y10" s="40"/>
    </row>
    <row r="11" spans="1:27" x14ac:dyDescent="0.25">
      <c r="C11" s="49"/>
      <c r="D11" s="49"/>
      <c r="E11" s="49"/>
      <c r="F11" s="49"/>
      <c r="G11" s="49"/>
      <c r="H11" s="66"/>
      <c r="I11" s="49"/>
      <c r="L11" s="49"/>
      <c r="M11" s="15" t="s">
        <v>17</v>
      </c>
      <c r="N11" s="62"/>
      <c r="O11" s="62"/>
      <c r="P11" s="62"/>
      <c r="Q11" s="35"/>
      <c r="R11" s="38"/>
      <c r="S11" s="38"/>
      <c r="T11" s="35"/>
      <c r="U11" s="35"/>
      <c r="V11" s="35"/>
      <c r="W11" s="35"/>
      <c r="X11" s="35"/>
      <c r="Y11" s="67"/>
    </row>
    <row r="12" spans="1:27" x14ac:dyDescent="0.25">
      <c r="C12" s="68" t="s">
        <v>19</v>
      </c>
      <c r="D12" s="69"/>
      <c r="E12" s="49"/>
      <c r="F12" s="49"/>
      <c r="G12" s="49"/>
      <c r="H12" s="66"/>
      <c r="I12" s="49"/>
      <c r="J12" s="35"/>
      <c r="K12" s="35"/>
      <c r="L12" s="70"/>
      <c r="N12" s="62"/>
      <c r="O12" s="62"/>
      <c r="P12" s="62"/>
      <c r="Q12" s="35"/>
      <c r="R12" s="35"/>
      <c r="S12" s="35"/>
      <c r="T12" s="35"/>
      <c r="U12" s="35"/>
      <c r="V12" s="35"/>
      <c r="W12" s="35"/>
      <c r="X12" s="38" t="s">
        <v>20</v>
      </c>
      <c r="Y12" s="40">
        <f>SUM(Y5:Y11)</f>
        <v>402424390.87</v>
      </c>
    </row>
    <row r="13" spans="1:27" x14ac:dyDescent="0.25">
      <c r="C13" s="64"/>
      <c r="D13" s="69"/>
      <c r="E13" s="49"/>
      <c r="F13" s="49"/>
      <c r="G13" s="49"/>
      <c r="H13" s="66"/>
      <c r="I13" s="49"/>
      <c r="J13" s="35"/>
      <c r="K13" s="35"/>
      <c r="L13" s="70"/>
      <c r="N13" s="62"/>
      <c r="O13" s="62"/>
      <c r="P13" s="62"/>
      <c r="Q13" s="35"/>
      <c r="R13" s="35"/>
      <c r="S13" s="35"/>
      <c r="T13" s="35"/>
      <c r="U13" s="35"/>
      <c r="V13" s="35"/>
      <c r="W13" s="35"/>
      <c r="X13" s="38"/>
      <c r="Y13" s="41"/>
    </row>
    <row r="14" spans="1:27" x14ac:dyDescent="0.25">
      <c r="C14" s="49" t="s">
        <v>21</v>
      </c>
      <c r="D14" s="49"/>
      <c r="E14" s="71"/>
      <c r="F14" s="72"/>
      <c r="G14" s="72"/>
      <c r="H14" s="73">
        <v>0</v>
      </c>
      <c r="I14" s="73"/>
      <c r="J14" s="5">
        <f>SUM('2-T.Investments'!G13:G15)</f>
        <v>27242669.32</v>
      </c>
      <c r="K14" s="6"/>
      <c r="L14" s="5">
        <f>SUM('2-T.Investments'!H13:H15)</f>
        <v>27242669.32</v>
      </c>
      <c r="N14" s="62"/>
      <c r="O14" s="74"/>
      <c r="P14" s="62"/>
      <c r="Q14" s="35"/>
      <c r="R14" s="35"/>
      <c r="S14" s="35"/>
      <c r="T14" s="35"/>
      <c r="U14" s="35"/>
      <c r="V14" s="35"/>
      <c r="W14" s="35"/>
      <c r="X14" s="35"/>
    </row>
    <row r="15" spans="1:27" x14ac:dyDescent="0.25">
      <c r="C15" s="49"/>
      <c r="D15" s="49"/>
      <c r="E15" s="71"/>
      <c r="F15" s="71"/>
      <c r="G15" s="71"/>
      <c r="H15" s="73"/>
      <c r="I15" s="73"/>
      <c r="J15" s="5"/>
      <c r="K15" s="6"/>
      <c r="L15" s="5"/>
      <c r="M15" s="15" t="s">
        <v>17</v>
      </c>
      <c r="N15" s="62"/>
      <c r="O15" s="74"/>
      <c r="P15" s="62"/>
      <c r="Q15" s="35"/>
      <c r="R15" s="35"/>
      <c r="S15" s="35"/>
      <c r="T15" s="35"/>
      <c r="U15" s="35"/>
      <c r="V15" s="35"/>
      <c r="W15" s="35"/>
      <c r="X15" s="35"/>
    </row>
    <row r="16" spans="1:27" x14ac:dyDescent="0.25">
      <c r="C16" s="49" t="s">
        <v>22</v>
      </c>
      <c r="D16" s="49"/>
      <c r="E16" s="71"/>
      <c r="F16" s="72"/>
      <c r="G16" s="72"/>
      <c r="H16" s="73"/>
      <c r="I16" s="73"/>
      <c r="J16" s="5">
        <f>SUM('2-T.Investments'!G17:G25)</f>
        <v>321161184.21000004</v>
      </c>
      <c r="K16" s="6"/>
      <c r="L16" s="5">
        <f>SUM('2-T.Investments'!H17:H25)</f>
        <v>320943778.13</v>
      </c>
      <c r="N16" s="62"/>
      <c r="O16" s="74"/>
      <c r="P16" s="62"/>
      <c r="Q16" s="35"/>
      <c r="R16" s="35"/>
      <c r="S16" s="35"/>
      <c r="T16" s="35"/>
      <c r="U16" s="35"/>
      <c r="V16" s="35"/>
      <c r="W16" s="35"/>
      <c r="X16" s="35"/>
    </row>
    <row r="17" spans="2:24" x14ac:dyDescent="0.25">
      <c r="C17" s="70"/>
      <c r="D17" s="70"/>
      <c r="E17" s="47"/>
      <c r="F17" s="47"/>
      <c r="G17" s="47"/>
      <c r="H17" s="75"/>
      <c r="I17" s="75"/>
      <c r="J17" s="5"/>
      <c r="K17" s="6"/>
      <c r="L17" s="5"/>
      <c r="N17" s="74"/>
      <c r="O17" s="74"/>
      <c r="P17" s="62"/>
      <c r="Q17" s="35"/>
      <c r="R17" s="35"/>
      <c r="S17" s="35"/>
      <c r="T17" s="35"/>
      <c r="U17" s="35"/>
      <c r="V17" s="35"/>
      <c r="W17" s="35"/>
      <c r="X17" s="35"/>
    </row>
    <row r="18" spans="2:24" x14ac:dyDescent="0.25">
      <c r="C18" s="76" t="s">
        <v>23</v>
      </c>
      <c r="D18" s="69"/>
      <c r="E18" s="77">
        <v>534</v>
      </c>
      <c r="F18" s="78">
        <v>1.76</v>
      </c>
      <c r="G18" s="78"/>
      <c r="H18" s="73">
        <v>8.1899999999999994E-3</v>
      </c>
      <c r="I18" s="75"/>
      <c r="J18" s="7">
        <f>SUM(J14:J16)</f>
        <v>348403853.53000003</v>
      </c>
      <c r="K18" s="8"/>
      <c r="L18" s="7">
        <f>SUM(L14:L16)</f>
        <v>348186447.44999999</v>
      </c>
      <c r="N18" s="62"/>
      <c r="O18" s="74"/>
      <c r="P18" s="62"/>
      <c r="Q18" s="35"/>
      <c r="R18" s="35"/>
      <c r="S18" s="35"/>
      <c r="T18" s="35"/>
      <c r="U18" s="35"/>
      <c r="V18" s="35"/>
      <c r="W18" s="35"/>
      <c r="X18" s="35"/>
    </row>
    <row r="19" spans="2:24" x14ac:dyDescent="0.25">
      <c r="C19" s="70"/>
      <c r="D19" s="70"/>
      <c r="E19" s="49"/>
      <c r="F19" s="49"/>
      <c r="G19" s="49"/>
      <c r="H19" s="79"/>
      <c r="I19" s="49"/>
      <c r="J19" s="5"/>
      <c r="K19" s="6"/>
      <c r="L19" s="5"/>
      <c r="N19" s="62"/>
      <c r="O19" s="74"/>
      <c r="P19" s="62"/>
      <c r="Q19" s="35"/>
      <c r="R19" s="35"/>
      <c r="S19" s="35"/>
      <c r="T19" s="35"/>
      <c r="U19" s="35"/>
      <c r="V19" s="35"/>
      <c r="W19" s="35"/>
      <c r="X19" s="35"/>
    </row>
    <row r="20" spans="2:24" x14ac:dyDescent="0.25">
      <c r="C20" s="49" t="s">
        <v>24</v>
      </c>
      <c r="D20" s="49"/>
      <c r="E20" s="49"/>
      <c r="F20" s="49"/>
      <c r="G20" s="49"/>
      <c r="H20" s="80"/>
      <c r="I20" s="73"/>
      <c r="J20" s="5">
        <f>+'3-Bond Proceeds'!J36</f>
        <v>54237943.420000002</v>
      </c>
      <c r="K20" s="6"/>
      <c r="L20" s="5">
        <f>+J20</f>
        <v>54237943.420000002</v>
      </c>
      <c r="N20" s="62"/>
      <c r="O20" s="74"/>
      <c r="P20" s="62"/>
      <c r="Q20" s="35"/>
      <c r="R20" s="35"/>
      <c r="S20" s="35"/>
      <c r="T20" s="35"/>
      <c r="U20" s="35"/>
      <c r="V20" s="35"/>
      <c r="W20" s="35"/>
      <c r="X20" s="35"/>
    </row>
    <row r="21" spans="2:24" x14ac:dyDescent="0.25">
      <c r="C21" s="49" t="s">
        <v>17</v>
      </c>
      <c r="D21" s="49"/>
      <c r="E21" s="49"/>
      <c r="F21" s="49"/>
      <c r="G21" s="49"/>
      <c r="H21" s="81"/>
      <c r="I21" s="73"/>
      <c r="J21" s="5"/>
      <c r="K21" s="6"/>
      <c r="L21" s="5"/>
      <c r="N21" s="62"/>
      <c r="O21" s="74"/>
      <c r="P21" s="62"/>
      <c r="Q21" s="35"/>
      <c r="R21" s="35"/>
      <c r="S21" s="35"/>
      <c r="T21" s="35"/>
      <c r="U21" s="35"/>
      <c r="V21" s="35"/>
      <c r="W21" s="35"/>
      <c r="X21" s="35"/>
    </row>
    <row r="22" spans="2:24" x14ac:dyDescent="0.25">
      <c r="B22" s="35"/>
      <c r="C22" s="76" t="s">
        <v>25</v>
      </c>
      <c r="D22" s="82"/>
      <c r="E22" s="49"/>
      <c r="F22" s="49"/>
      <c r="G22" s="49"/>
      <c r="H22" s="81"/>
      <c r="I22" s="73"/>
      <c r="J22" s="7">
        <f>+J20</f>
        <v>54237943.420000002</v>
      </c>
      <c r="K22" s="8"/>
      <c r="L22" s="7">
        <f>+L20</f>
        <v>54237943.420000002</v>
      </c>
      <c r="N22" s="62"/>
      <c r="O22" s="40" t="s">
        <v>26</v>
      </c>
      <c r="P22" s="62"/>
      <c r="Q22" s="35"/>
      <c r="R22" s="35"/>
      <c r="S22" s="35"/>
      <c r="T22" s="35"/>
      <c r="U22" s="35"/>
      <c r="V22" s="35"/>
      <c r="W22" s="35"/>
      <c r="X22" s="35"/>
    </row>
    <row r="23" spans="2:24" x14ac:dyDescent="0.25">
      <c r="C23" s="83"/>
      <c r="D23" s="82"/>
      <c r="E23" s="49"/>
      <c r="F23" s="49"/>
      <c r="G23" s="49"/>
      <c r="H23" s="81"/>
      <c r="I23" s="73"/>
      <c r="J23" s="5"/>
      <c r="K23" s="8"/>
      <c r="L23" s="5"/>
      <c r="N23" s="62"/>
      <c r="O23" s="74"/>
      <c r="P23" s="62"/>
      <c r="Q23" s="35"/>
      <c r="R23" s="35"/>
      <c r="S23" s="35"/>
      <c r="T23" s="35"/>
      <c r="U23" s="35"/>
      <c r="V23" s="35"/>
      <c r="W23" s="35"/>
      <c r="X23" s="35"/>
    </row>
    <row r="24" spans="2:24" ht="16.5" thickBot="1" x14ac:dyDescent="0.3">
      <c r="H24" s="84"/>
      <c r="I24" s="85"/>
      <c r="J24" s="5"/>
      <c r="K24" s="6"/>
      <c r="L24" s="86"/>
      <c r="N24" s="62"/>
      <c r="O24" s="74"/>
      <c r="P24" s="62"/>
      <c r="Q24" s="35"/>
      <c r="R24" s="35"/>
      <c r="S24" s="35"/>
      <c r="T24" s="35"/>
      <c r="U24" s="35"/>
      <c r="V24" s="35"/>
      <c r="W24" s="35"/>
      <c r="X24" s="35"/>
    </row>
    <row r="25" spans="2:24" ht="21" thickTop="1" thickBot="1" x14ac:dyDescent="0.4">
      <c r="C25" s="87" t="s">
        <v>27</v>
      </c>
      <c r="D25" s="35"/>
      <c r="E25" s="35"/>
      <c r="F25" s="35"/>
      <c r="G25" s="35"/>
      <c r="H25" s="88"/>
      <c r="I25" s="89" t="s">
        <v>17</v>
      </c>
      <c r="J25" s="90">
        <f>+J18+J22</f>
        <v>402641796.95000005</v>
      </c>
      <c r="K25" s="9"/>
      <c r="L25" s="91">
        <f>+L18+L22</f>
        <v>402424390.87</v>
      </c>
      <c r="N25" s="62"/>
      <c r="O25" s="74"/>
      <c r="P25" s="62"/>
      <c r="Q25" s="35"/>
      <c r="R25" s="35"/>
      <c r="S25" s="35"/>
      <c r="T25" s="35"/>
      <c r="U25" s="35"/>
      <c r="V25" s="35"/>
      <c r="W25" s="35"/>
      <c r="X25" s="35"/>
    </row>
    <row r="26" spans="2:24" ht="19.5" x14ac:dyDescent="0.35">
      <c r="C26" s="92"/>
      <c r="D26" s="35"/>
      <c r="E26" s="35"/>
      <c r="F26" s="35"/>
      <c r="G26" s="35"/>
      <c r="H26" s="88"/>
      <c r="I26" s="89"/>
      <c r="J26" s="9"/>
      <c r="K26" s="9"/>
      <c r="L26" s="9"/>
      <c r="N26" s="62"/>
      <c r="O26" s="74"/>
      <c r="P26" s="62"/>
      <c r="Q26" s="35"/>
      <c r="R26" s="35"/>
      <c r="S26" s="35"/>
      <c r="T26" s="35"/>
      <c r="U26" s="35"/>
      <c r="V26" s="35"/>
      <c r="W26" s="35"/>
      <c r="X26" s="35"/>
    </row>
    <row r="27" spans="2:24" ht="19.5" x14ac:dyDescent="0.35">
      <c r="C27" s="92"/>
      <c r="D27" s="35"/>
      <c r="E27" s="35"/>
      <c r="F27" s="35"/>
      <c r="G27" s="35"/>
      <c r="H27" s="88"/>
      <c r="I27" s="89"/>
      <c r="J27" s="9"/>
      <c r="K27" s="9"/>
      <c r="L27" s="9"/>
      <c r="N27" s="62"/>
      <c r="O27" s="74"/>
      <c r="P27" s="62"/>
      <c r="Q27" s="35"/>
      <c r="R27" s="35"/>
      <c r="S27" s="35"/>
      <c r="T27" s="35"/>
      <c r="U27" s="35"/>
      <c r="V27" s="35"/>
      <c r="W27" s="35"/>
      <c r="X27" s="35"/>
    </row>
    <row r="28" spans="2:24" ht="16.5" thickBot="1" x14ac:dyDescent="0.3">
      <c r="J28" s="62"/>
      <c r="K28" s="62"/>
      <c r="L28" s="62"/>
      <c r="N28" s="40"/>
      <c r="O28" s="74"/>
      <c r="P28" s="62"/>
      <c r="Q28" s="35"/>
      <c r="R28" s="35"/>
      <c r="S28" s="35"/>
      <c r="T28" s="35"/>
      <c r="U28" s="35"/>
      <c r="V28" s="35"/>
      <c r="W28" s="35"/>
      <c r="X28" s="35"/>
    </row>
    <row r="29" spans="2:24" ht="16.5" thickTop="1" x14ac:dyDescent="0.25">
      <c r="C29" s="94"/>
      <c r="D29" s="95"/>
      <c r="E29" s="95"/>
      <c r="F29" s="95"/>
      <c r="G29" s="95"/>
      <c r="H29" s="96"/>
      <c r="I29" s="95"/>
      <c r="J29" s="97"/>
      <c r="K29" s="95"/>
      <c r="L29" s="98"/>
      <c r="N29" s="62"/>
      <c r="O29" s="74"/>
      <c r="P29" s="62"/>
      <c r="Q29" s="35"/>
      <c r="R29" s="35"/>
      <c r="S29" s="35"/>
      <c r="T29" s="35"/>
      <c r="U29" s="35"/>
      <c r="V29" s="35"/>
      <c r="W29" s="35"/>
      <c r="X29" s="35"/>
    </row>
    <row r="30" spans="2:24" ht="30.75" x14ac:dyDescent="0.45">
      <c r="C30" s="339"/>
      <c r="D30" s="340"/>
      <c r="E30" s="340"/>
      <c r="F30" s="340"/>
      <c r="G30" s="340"/>
      <c r="H30" s="340"/>
      <c r="I30" s="340"/>
      <c r="J30" s="340"/>
      <c r="K30" s="340"/>
      <c r="L30" s="341"/>
      <c r="N30" s="62"/>
      <c r="O30" s="74"/>
      <c r="P30" s="62"/>
      <c r="Q30" s="35"/>
      <c r="R30" s="35"/>
      <c r="S30" s="35"/>
      <c r="T30" s="35"/>
      <c r="U30" s="35"/>
      <c r="V30" s="35"/>
      <c r="W30" s="35"/>
      <c r="X30" s="35"/>
    </row>
    <row r="31" spans="2:24" x14ac:dyDescent="0.25">
      <c r="B31" s="15" t="s">
        <v>17</v>
      </c>
      <c r="C31" s="99"/>
      <c r="D31" s="35"/>
      <c r="E31" s="35"/>
      <c r="F31" s="35"/>
      <c r="G31" s="35"/>
      <c r="H31" s="100"/>
      <c r="I31" s="35"/>
      <c r="J31" s="35"/>
      <c r="K31" s="35"/>
      <c r="L31" s="101"/>
      <c r="N31" s="62"/>
      <c r="O31" s="74"/>
      <c r="P31" s="62"/>
      <c r="Q31" s="35"/>
      <c r="R31" s="35"/>
      <c r="S31" s="35"/>
      <c r="T31" s="35"/>
      <c r="U31" s="35"/>
      <c r="V31" s="35"/>
      <c r="W31" s="35"/>
      <c r="X31" s="35"/>
    </row>
    <row r="32" spans="2:24" ht="19.5" x14ac:dyDescent="0.35">
      <c r="C32" s="102" t="s">
        <v>28</v>
      </c>
      <c r="D32" s="103"/>
      <c r="E32" s="103"/>
      <c r="F32" s="103"/>
      <c r="G32" s="103"/>
      <c r="H32" s="104"/>
      <c r="I32" s="103"/>
      <c r="J32" s="103"/>
      <c r="K32" s="103"/>
      <c r="L32" s="105"/>
      <c r="N32" s="62"/>
      <c r="O32" s="74"/>
      <c r="P32" s="62"/>
      <c r="Q32" s="35"/>
      <c r="R32" s="35"/>
      <c r="S32" s="35"/>
      <c r="T32" s="35"/>
      <c r="U32" s="35"/>
      <c r="V32" s="35"/>
      <c r="W32" s="35"/>
      <c r="X32" s="35"/>
    </row>
    <row r="33" spans="2:24" ht="19.5" x14ac:dyDescent="0.35">
      <c r="C33" s="102" t="s">
        <v>29</v>
      </c>
      <c r="D33" s="103"/>
      <c r="E33" s="103"/>
      <c r="F33" s="103"/>
      <c r="G33" s="103"/>
      <c r="H33" s="104"/>
      <c r="I33" s="103"/>
      <c r="J33" s="103"/>
      <c r="K33" s="103"/>
      <c r="L33" s="105"/>
      <c r="N33" s="62"/>
      <c r="O33" s="74"/>
      <c r="P33" s="62"/>
      <c r="Q33" s="35"/>
      <c r="R33" s="35"/>
      <c r="S33" s="35"/>
      <c r="T33" s="35"/>
      <c r="U33" s="35"/>
      <c r="V33" s="35"/>
      <c r="W33" s="35"/>
      <c r="X33" s="35"/>
    </row>
    <row r="34" spans="2:24" ht="19.5" x14ac:dyDescent="0.35">
      <c r="C34" s="102" t="s">
        <v>30</v>
      </c>
      <c r="D34" s="103"/>
      <c r="E34" s="103"/>
      <c r="F34" s="103"/>
      <c r="G34" s="103"/>
      <c r="H34" s="104"/>
      <c r="I34" s="103"/>
      <c r="J34" s="103"/>
      <c r="K34" s="103"/>
      <c r="L34" s="105"/>
      <c r="O34" s="106"/>
      <c r="P34" s="62"/>
      <c r="Q34" s="35"/>
      <c r="R34" s="35"/>
      <c r="S34" s="35"/>
      <c r="T34" s="35"/>
      <c r="U34" s="35"/>
      <c r="V34" s="35"/>
      <c r="W34" s="35"/>
      <c r="X34" s="35"/>
    </row>
    <row r="35" spans="2:24" ht="19.5" x14ac:dyDescent="0.35">
      <c r="C35" s="102" t="s">
        <v>31</v>
      </c>
      <c r="D35" s="103"/>
      <c r="E35" s="103"/>
      <c r="F35" s="103"/>
      <c r="G35" s="103"/>
      <c r="H35" s="104"/>
      <c r="I35" s="103"/>
      <c r="J35" s="103"/>
      <c r="K35" s="103"/>
      <c r="L35" s="105"/>
      <c r="O35" s="106"/>
      <c r="Q35" s="35"/>
      <c r="R35" s="35"/>
      <c r="S35" s="35"/>
      <c r="T35" s="35"/>
      <c r="U35" s="35"/>
      <c r="V35" s="35"/>
      <c r="W35" s="35"/>
      <c r="X35" s="35"/>
    </row>
    <row r="36" spans="2:24" ht="19.5" x14ac:dyDescent="0.35">
      <c r="B36" s="35"/>
      <c r="C36" s="102" t="s">
        <v>32</v>
      </c>
      <c r="D36" s="103"/>
      <c r="E36" s="103"/>
      <c r="F36" s="103"/>
      <c r="G36" s="103"/>
      <c r="H36" s="104"/>
      <c r="I36" s="103"/>
      <c r="J36" s="103"/>
      <c r="K36" s="103"/>
      <c r="L36" s="105"/>
      <c r="O36" s="106"/>
      <c r="Q36" s="35"/>
      <c r="R36" s="35"/>
      <c r="S36" s="35"/>
      <c r="T36" s="35"/>
      <c r="U36" s="35"/>
      <c r="V36" s="35"/>
      <c r="W36" s="35"/>
      <c r="X36" s="35"/>
    </row>
    <row r="37" spans="2:24" x14ac:dyDescent="0.25">
      <c r="B37" s="35"/>
      <c r="C37" s="107"/>
      <c r="D37" s="82"/>
      <c r="E37" s="82"/>
      <c r="F37" s="82"/>
      <c r="G37" s="82"/>
      <c r="H37" s="108"/>
      <c r="I37" s="82"/>
      <c r="J37" s="82"/>
      <c r="K37" s="82"/>
      <c r="L37" s="109"/>
      <c r="O37" s="106"/>
      <c r="Q37" s="35"/>
      <c r="R37" s="35"/>
      <c r="S37" s="35"/>
      <c r="T37" s="35"/>
      <c r="U37" s="35"/>
      <c r="V37" s="35"/>
      <c r="W37" s="35"/>
      <c r="X37" s="35"/>
    </row>
    <row r="38" spans="2:24" x14ac:dyDescent="0.25">
      <c r="B38" s="35"/>
      <c r="C38" s="107"/>
      <c r="D38" s="82"/>
      <c r="E38" s="82"/>
      <c r="F38" s="82"/>
      <c r="G38" s="82"/>
      <c r="H38" s="108"/>
      <c r="I38" s="82"/>
      <c r="J38" s="82"/>
      <c r="K38" s="82"/>
      <c r="L38" s="109"/>
      <c r="Q38" s="35"/>
      <c r="R38" s="35"/>
      <c r="S38" s="35"/>
      <c r="T38" s="35"/>
      <c r="U38" s="35"/>
      <c r="V38" s="35"/>
      <c r="W38" s="35"/>
      <c r="X38" s="35"/>
    </row>
    <row r="39" spans="2:24" x14ac:dyDescent="0.25">
      <c r="B39" s="35"/>
      <c r="C39" s="99"/>
      <c r="D39" s="35"/>
      <c r="E39" s="35"/>
      <c r="F39" s="35"/>
      <c r="G39" s="35"/>
      <c r="H39" s="100"/>
      <c r="I39" s="35"/>
      <c r="J39" s="35"/>
      <c r="K39" s="35"/>
      <c r="L39" s="101"/>
      <c r="Q39" s="35"/>
      <c r="R39" s="35"/>
      <c r="S39" s="35"/>
      <c r="T39" s="35"/>
      <c r="U39" s="35"/>
      <c r="V39" s="35"/>
      <c r="W39" s="35"/>
      <c r="X39" s="35"/>
    </row>
    <row r="40" spans="2:24" x14ac:dyDescent="0.25">
      <c r="B40" s="35"/>
      <c r="C40" s="99"/>
      <c r="D40" s="110"/>
      <c r="E40" s="110"/>
      <c r="F40" s="110"/>
      <c r="G40" s="110"/>
      <c r="H40" s="111"/>
      <c r="I40" s="35"/>
      <c r="J40" s="110"/>
      <c r="K40" s="35"/>
      <c r="L40" s="101"/>
      <c r="Q40" s="35"/>
      <c r="R40" s="35"/>
      <c r="S40" s="35"/>
      <c r="T40" s="35"/>
      <c r="U40" s="35"/>
      <c r="V40" s="35"/>
      <c r="W40" s="35"/>
      <c r="X40" s="35"/>
    </row>
    <row r="41" spans="2:24" ht="23.25" x14ac:dyDescent="0.35">
      <c r="B41" s="35"/>
      <c r="C41" s="99"/>
      <c r="D41" s="112" t="s">
        <v>33</v>
      </c>
      <c r="E41" s="30"/>
      <c r="F41" s="30"/>
      <c r="G41" s="30"/>
      <c r="H41" s="31"/>
      <c r="I41" s="35"/>
      <c r="J41" s="60" t="s">
        <v>34</v>
      </c>
      <c r="K41" s="60"/>
      <c r="L41" s="113"/>
      <c r="Q41" s="35"/>
      <c r="R41" s="35"/>
      <c r="S41" s="35"/>
      <c r="T41" s="35"/>
      <c r="U41" s="35"/>
      <c r="V41" s="35"/>
      <c r="W41" s="35"/>
      <c r="X41" s="35"/>
    </row>
    <row r="42" spans="2:24" x14ac:dyDescent="0.25">
      <c r="B42" s="35"/>
      <c r="C42" s="99"/>
      <c r="D42" s="82" t="s">
        <v>35</v>
      </c>
      <c r="E42" s="114"/>
      <c r="F42" s="30"/>
      <c r="G42" s="30"/>
      <c r="H42" s="31"/>
      <c r="I42" s="35"/>
      <c r="J42" s="60"/>
      <c r="K42" s="60"/>
      <c r="L42" s="113"/>
      <c r="Q42" s="35"/>
      <c r="R42" s="115"/>
      <c r="S42" s="115"/>
      <c r="T42" s="35"/>
      <c r="U42" s="35"/>
      <c r="V42" s="35"/>
      <c r="W42" s="35"/>
      <c r="X42" s="35"/>
    </row>
    <row r="43" spans="2:24" ht="16.5" thickBot="1" x14ac:dyDescent="0.3">
      <c r="B43" s="35"/>
      <c r="C43" s="116"/>
      <c r="D43" s="117"/>
      <c r="E43" s="117"/>
      <c r="F43" s="117"/>
      <c r="G43" s="117"/>
      <c r="H43" s="118"/>
      <c r="I43" s="117"/>
      <c r="J43" s="117"/>
      <c r="K43" s="117"/>
      <c r="L43" s="119"/>
      <c r="Q43" s="35"/>
      <c r="R43" s="35"/>
      <c r="S43" s="35"/>
      <c r="T43" s="35"/>
      <c r="U43" s="35"/>
      <c r="V43" s="35"/>
      <c r="W43" s="35"/>
      <c r="X43" s="35"/>
    </row>
    <row r="44" spans="2:24" ht="16.5" thickTop="1" x14ac:dyDescent="0.25">
      <c r="B44" s="35"/>
      <c r="E44" s="120"/>
      <c r="Q44" s="35"/>
      <c r="R44" s="35"/>
      <c r="S44" s="35"/>
      <c r="T44" s="35"/>
      <c r="U44" s="35"/>
      <c r="V44" s="35"/>
      <c r="W44" s="35"/>
      <c r="X44" s="35"/>
    </row>
    <row r="45" spans="2:24" x14ac:dyDescent="0.25">
      <c r="B45" s="35"/>
      <c r="Q45" s="35"/>
      <c r="R45" s="35"/>
      <c r="S45" s="35"/>
      <c r="T45" s="35"/>
      <c r="U45" s="35"/>
      <c r="V45" s="35"/>
      <c r="W45" s="35"/>
      <c r="X45" s="35"/>
    </row>
    <row r="46" spans="2:24" x14ac:dyDescent="0.25">
      <c r="B46" s="35"/>
      <c r="C46" s="15" t="s">
        <v>36</v>
      </c>
      <c r="Q46" s="35"/>
      <c r="R46" s="35"/>
      <c r="S46" s="35"/>
      <c r="T46" s="35"/>
      <c r="U46" s="35"/>
      <c r="V46" s="35"/>
      <c r="W46" s="35"/>
      <c r="X46" s="35"/>
    </row>
    <row r="47" spans="2:24" ht="10.5" customHeight="1" x14ac:dyDescent="0.25">
      <c r="B47" s="35"/>
      <c r="Q47" s="35"/>
      <c r="R47" s="35"/>
      <c r="S47" s="35"/>
      <c r="T47" s="35"/>
      <c r="U47" s="35"/>
      <c r="V47" s="35"/>
      <c r="W47" s="35"/>
      <c r="X47" s="35"/>
    </row>
    <row r="48" spans="2:24" x14ac:dyDescent="0.25">
      <c r="B48" s="35"/>
      <c r="C48" s="15" t="s">
        <v>37</v>
      </c>
      <c r="Q48" s="35"/>
      <c r="R48" s="35"/>
      <c r="S48" s="35"/>
      <c r="T48" s="35"/>
      <c r="U48" s="35"/>
      <c r="V48" s="35"/>
      <c r="W48" s="35"/>
      <c r="X48" s="35"/>
    </row>
    <row r="49" spans="2:24" x14ac:dyDescent="0.25">
      <c r="B49" s="35"/>
      <c r="Q49" s="35"/>
      <c r="R49" s="35"/>
      <c r="S49" s="35"/>
      <c r="T49" s="35"/>
      <c r="U49" s="35"/>
      <c r="V49" s="35"/>
      <c r="W49" s="35"/>
      <c r="X49" s="35"/>
    </row>
    <row r="50" spans="2:24" x14ac:dyDescent="0.25">
      <c r="B50" s="35"/>
      <c r="C50" s="15" t="s">
        <v>223</v>
      </c>
      <c r="F50" s="121"/>
      <c r="G50" s="121"/>
      <c r="Q50" s="35"/>
      <c r="R50" s="35"/>
      <c r="S50" s="35"/>
      <c r="T50" s="35"/>
      <c r="U50" s="35"/>
      <c r="V50" s="35"/>
      <c r="W50" s="35"/>
      <c r="X50" s="35"/>
    </row>
    <row r="51" spans="2:24" x14ac:dyDescent="0.25">
      <c r="B51" s="122"/>
      <c r="Q51" s="35"/>
      <c r="R51" s="35"/>
      <c r="S51" s="35"/>
      <c r="T51" s="35"/>
      <c r="U51" s="35"/>
      <c r="V51" s="35"/>
      <c r="W51" s="35"/>
      <c r="X51" s="35"/>
    </row>
    <row r="52" spans="2:24" x14ac:dyDescent="0.25">
      <c r="B52" s="123" t="s">
        <v>38</v>
      </c>
      <c r="Q52" s="35"/>
      <c r="R52" s="35"/>
      <c r="S52" s="35"/>
      <c r="T52" s="35"/>
      <c r="U52" s="35"/>
      <c r="V52" s="35"/>
      <c r="W52" s="35"/>
      <c r="X52" s="35"/>
    </row>
    <row r="53" spans="2:24" x14ac:dyDescent="0.25">
      <c r="Q53" s="35"/>
      <c r="R53" s="35"/>
      <c r="S53" s="35"/>
      <c r="T53" s="35"/>
      <c r="U53" s="35"/>
      <c r="V53" s="35"/>
      <c r="W53" s="35"/>
      <c r="X53" s="35"/>
    </row>
    <row r="54" spans="2:24" x14ac:dyDescent="0.25">
      <c r="Q54" s="35"/>
      <c r="R54" s="35"/>
      <c r="S54" s="35"/>
      <c r="T54" s="35"/>
      <c r="U54" s="35"/>
      <c r="V54" s="35"/>
      <c r="W54" s="35"/>
      <c r="X54" s="35"/>
    </row>
    <row r="55" spans="2:24" x14ac:dyDescent="0.25">
      <c r="Q55" s="35"/>
      <c r="R55" s="35"/>
      <c r="S55" s="35"/>
      <c r="T55" s="35"/>
      <c r="U55" s="35"/>
      <c r="V55" s="35"/>
      <c r="W55" s="35"/>
      <c r="X55" s="35"/>
    </row>
    <row r="56" spans="2:24" x14ac:dyDescent="0.25">
      <c r="Q56" s="35"/>
      <c r="R56" s="35"/>
      <c r="S56" s="35"/>
      <c r="T56" s="35"/>
      <c r="U56" s="35"/>
      <c r="V56" s="35"/>
      <c r="W56" s="35"/>
      <c r="X56" s="35"/>
    </row>
    <row r="57" spans="2:24" x14ac:dyDescent="0.25">
      <c r="Q57" s="35"/>
      <c r="R57" s="35"/>
      <c r="S57" s="35"/>
      <c r="T57" s="35"/>
      <c r="U57" s="35"/>
      <c r="V57" s="35"/>
      <c r="W57" s="35"/>
      <c r="X57" s="35"/>
    </row>
    <row r="58" spans="2:24" x14ac:dyDescent="0.25">
      <c r="Q58" s="35"/>
      <c r="R58" s="35"/>
      <c r="S58" s="35"/>
      <c r="T58" s="35"/>
      <c r="U58" s="35"/>
      <c r="V58" s="35"/>
      <c r="W58" s="35"/>
      <c r="X58" s="35"/>
    </row>
    <row r="59" spans="2:24" x14ac:dyDescent="0.25">
      <c r="Q59" s="35"/>
      <c r="R59" s="35"/>
      <c r="S59" s="35"/>
      <c r="T59" s="35"/>
      <c r="U59" s="35"/>
      <c r="V59" s="35"/>
      <c r="W59" s="35"/>
      <c r="X59" s="35"/>
    </row>
    <row r="60" spans="2:24" x14ac:dyDescent="0.25">
      <c r="Q60" s="35"/>
      <c r="R60" s="35"/>
      <c r="S60" s="35"/>
      <c r="T60" s="35"/>
      <c r="U60" s="35"/>
      <c r="V60" s="35"/>
      <c r="W60" s="35"/>
      <c r="X60" s="35"/>
    </row>
    <row r="61" spans="2:24" x14ac:dyDescent="0.25">
      <c r="Q61" s="35"/>
      <c r="R61" s="35"/>
      <c r="S61" s="35"/>
      <c r="T61" s="35"/>
      <c r="U61" s="35"/>
      <c r="V61" s="35"/>
      <c r="W61" s="35"/>
      <c r="X61" s="35"/>
    </row>
    <row r="62" spans="2:24" x14ac:dyDescent="0.25">
      <c r="Q62" s="35"/>
      <c r="R62" s="35"/>
      <c r="S62" s="35"/>
      <c r="T62" s="35"/>
      <c r="U62" s="35"/>
      <c r="V62" s="35"/>
      <c r="W62" s="35"/>
      <c r="X62" s="35"/>
    </row>
    <row r="63" spans="2:24" x14ac:dyDescent="0.25">
      <c r="Q63" s="35"/>
      <c r="R63" s="35"/>
      <c r="S63" s="35"/>
      <c r="T63" s="35"/>
      <c r="U63" s="35"/>
      <c r="V63" s="35"/>
      <c r="W63" s="35"/>
      <c r="X63" s="35"/>
    </row>
    <row r="64" spans="2:24" x14ac:dyDescent="0.25">
      <c r="Q64" s="35"/>
      <c r="R64" s="35"/>
      <c r="S64" s="35"/>
      <c r="T64" s="35"/>
      <c r="U64" s="35"/>
      <c r="V64" s="35"/>
      <c r="W64" s="35"/>
      <c r="X64" s="35"/>
    </row>
    <row r="65" spans="2:24" x14ac:dyDescent="0.25">
      <c r="Q65" s="35"/>
      <c r="R65" s="35"/>
      <c r="S65" s="35"/>
      <c r="T65" s="35"/>
      <c r="U65" s="35"/>
      <c r="V65" s="35"/>
      <c r="W65" s="35"/>
      <c r="X65" s="35"/>
    </row>
    <row r="66" spans="2:24" x14ac:dyDescent="0.25">
      <c r="Q66" s="35"/>
      <c r="R66" s="35"/>
      <c r="S66" s="35"/>
      <c r="T66" s="35"/>
      <c r="U66" s="35"/>
      <c r="V66" s="35"/>
      <c r="W66" s="35"/>
      <c r="X66" s="35"/>
    </row>
    <row r="67" spans="2:24" x14ac:dyDescent="0.25">
      <c r="Q67" s="35"/>
      <c r="R67" s="35"/>
      <c r="S67" s="35"/>
      <c r="T67" s="35"/>
      <c r="U67" s="35"/>
      <c r="V67" s="35"/>
      <c r="W67" s="35"/>
      <c r="X67" s="35"/>
    </row>
    <row r="68" spans="2:24" x14ac:dyDescent="0.25">
      <c r="Q68" s="35"/>
      <c r="R68" s="35"/>
      <c r="S68" s="35"/>
      <c r="T68" s="35"/>
      <c r="U68" s="35"/>
      <c r="V68" s="35"/>
      <c r="W68" s="35"/>
      <c r="X68" s="35"/>
    </row>
    <row r="69" spans="2:24" x14ac:dyDescent="0.25">
      <c r="Q69" s="35"/>
      <c r="R69" s="35"/>
      <c r="S69" s="35"/>
      <c r="T69" s="35"/>
      <c r="U69" s="35"/>
      <c r="V69" s="35"/>
      <c r="W69" s="35"/>
      <c r="X69" s="35"/>
    </row>
    <row r="70" spans="2:24" x14ac:dyDescent="0.25">
      <c r="Q70" s="35"/>
      <c r="R70" s="35"/>
      <c r="S70" s="35"/>
      <c r="T70" s="35"/>
      <c r="U70" s="35"/>
      <c r="V70" s="35"/>
      <c r="W70" s="35"/>
      <c r="X70" s="35"/>
    </row>
    <row r="71" spans="2:24" x14ac:dyDescent="0.25">
      <c r="Q71" s="35"/>
      <c r="R71" s="35"/>
      <c r="S71" s="35"/>
      <c r="T71" s="35"/>
      <c r="U71" s="35"/>
      <c r="V71" s="35"/>
      <c r="W71" s="35"/>
      <c r="X71" s="35"/>
    </row>
    <row r="72" spans="2:24" x14ac:dyDescent="0.25">
      <c r="Q72" s="35"/>
      <c r="R72" s="35"/>
      <c r="S72" s="35"/>
      <c r="T72" s="35"/>
      <c r="U72" s="35"/>
      <c r="V72" s="35"/>
      <c r="W72" s="35"/>
      <c r="X72" s="35"/>
    </row>
    <row r="73" spans="2:24" x14ac:dyDescent="0.25">
      <c r="C73" s="35"/>
      <c r="D73" s="35"/>
      <c r="E73" s="35"/>
      <c r="F73" s="35"/>
      <c r="G73" s="35"/>
      <c r="H73" s="100"/>
      <c r="I73" s="35"/>
      <c r="J73" s="35"/>
      <c r="K73" s="35"/>
      <c r="L73" s="35"/>
      <c r="Q73" s="35"/>
      <c r="R73" s="35"/>
      <c r="S73" s="35"/>
      <c r="T73" s="35"/>
      <c r="U73" s="35"/>
      <c r="V73" s="35"/>
      <c r="W73" s="35"/>
      <c r="X73" s="35"/>
    </row>
    <row r="74" spans="2:24" x14ac:dyDescent="0.25">
      <c r="C74" s="35"/>
      <c r="D74" s="35"/>
      <c r="E74" s="35"/>
      <c r="F74" s="35"/>
      <c r="G74" s="35"/>
      <c r="H74" s="100"/>
      <c r="I74" s="35"/>
      <c r="J74" s="35"/>
      <c r="K74" s="35"/>
      <c r="L74" s="35"/>
      <c r="Q74" s="35"/>
      <c r="R74" s="35"/>
      <c r="S74" s="35"/>
      <c r="T74" s="35"/>
      <c r="U74" s="35"/>
      <c r="V74" s="35"/>
      <c r="W74" s="35"/>
      <c r="X74" s="35"/>
    </row>
    <row r="75" spans="2:24" x14ac:dyDescent="0.25">
      <c r="C75" s="35"/>
      <c r="D75" s="35"/>
      <c r="E75" s="35"/>
      <c r="F75" s="35"/>
      <c r="G75" s="35"/>
      <c r="H75" s="100"/>
      <c r="I75" s="35"/>
      <c r="J75" s="35"/>
      <c r="K75" s="35"/>
      <c r="L75" s="35"/>
      <c r="Q75" s="35"/>
      <c r="R75" s="35"/>
      <c r="S75" s="35"/>
      <c r="T75" s="35"/>
      <c r="U75" s="35"/>
      <c r="V75" s="35"/>
      <c r="W75" s="35"/>
      <c r="X75" s="35"/>
    </row>
    <row r="76" spans="2:24" x14ac:dyDescent="0.25">
      <c r="C76" s="35"/>
      <c r="D76" s="35"/>
      <c r="E76" s="35"/>
      <c r="F76" s="35"/>
      <c r="G76" s="35"/>
      <c r="H76" s="100"/>
      <c r="I76" s="35"/>
      <c r="J76" s="35"/>
      <c r="K76" s="35"/>
      <c r="L76" s="35"/>
      <c r="Q76" s="35"/>
      <c r="R76" s="35"/>
      <c r="S76" s="35"/>
      <c r="T76" s="35"/>
      <c r="U76" s="35"/>
      <c r="V76" s="35"/>
      <c r="W76" s="35"/>
      <c r="X76" s="35"/>
    </row>
    <row r="77" spans="2:24" x14ac:dyDescent="0.25">
      <c r="C77" s="35"/>
      <c r="D77" s="35"/>
      <c r="E77" s="35"/>
      <c r="F77" s="35"/>
      <c r="G77" s="35"/>
      <c r="H77" s="100"/>
      <c r="I77" s="35"/>
      <c r="J77" s="35"/>
      <c r="K77" s="35"/>
      <c r="L77" s="35"/>
      <c r="Q77" s="35"/>
      <c r="R77" s="35"/>
      <c r="S77" s="35"/>
      <c r="T77" s="35"/>
      <c r="U77" s="35"/>
      <c r="V77" s="35"/>
      <c r="W77" s="35"/>
      <c r="X77" s="35"/>
    </row>
    <row r="78" spans="2:24" x14ac:dyDescent="0.25">
      <c r="C78" s="35"/>
      <c r="D78" s="35"/>
      <c r="E78" s="35"/>
      <c r="F78" s="35"/>
      <c r="G78" s="35"/>
      <c r="H78" s="100"/>
      <c r="I78" s="35"/>
      <c r="J78" s="35"/>
      <c r="K78" s="35"/>
      <c r="L78" s="35"/>
      <c r="Q78" s="35"/>
      <c r="R78" s="35"/>
      <c r="S78" s="35"/>
      <c r="T78" s="35"/>
      <c r="U78" s="35"/>
      <c r="V78" s="35"/>
      <c r="W78" s="35"/>
      <c r="X78" s="35"/>
    </row>
    <row r="79" spans="2:24" x14ac:dyDescent="0.25">
      <c r="C79" s="35"/>
      <c r="D79" s="35"/>
      <c r="E79" s="35"/>
      <c r="F79" s="35"/>
      <c r="G79" s="35"/>
      <c r="H79" s="100"/>
      <c r="I79" s="35"/>
      <c r="J79" s="35"/>
      <c r="K79" s="35"/>
      <c r="L79" s="35"/>
      <c r="Q79" s="35"/>
      <c r="R79" s="35"/>
      <c r="S79" s="35"/>
      <c r="T79" s="35"/>
      <c r="U79" s="35"/>
      <c r="V79" s="35"/>
      <c r="W79" s="35"/>
      <c r="X79" s="35"/>
    </row>
    <row r="80" spans="2:24" x14ac:dyDescent="0.25">
      <c r="B80" s="35"/>
      <c r="C80" s="35"/>
      <c r="D80" s="35"/>
      <c r="E80" s="35"/>
      <c r="F80" s="35"/>
      <c r="G80" s="35"/>
      <c r="H80" s="100"/>
      <c r="I80" s="35"/>
      <c r="J80" s="35"/>
      <c r="K80" s="35"/>
      <c r="L80" s="35"/>
      <c r="N80" s="35"/>
      <c r="O80" s="35"/>
      <c r="Q80" s="35"/>
      <c r="R80" s="35"/>
      <c r="S80" s="35"/>
      <c r="T80" s="35"/>
      <c r="U80" s="35"/>
      <c r="V80" s="35"/>
      <c r="W80" s="35"/>
      <c r="X80" s="35"/>
    </row>
    <row r="81" spans="2:24" x14ac:dyDescent="0.25">
      <c r="B81" s="35"/>
      <c r="C81" s="35"/>
      <c r="D81" s="35"/>
      <c r="E81" s="35"/>
      <c r="F81" s="35"/>
      <c r="G81" s="35"/>
      <c r="H81" s="100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</row>
    <row r="82" spans="2:24" x14ac:dyDescent="0.25">
      <c r="B82" s="35"/>
      <c r="C82" s="35"/>
      <c r="D82" s="35"/>
      <c r="E82" s="35"/>
      <c r="F82" s="35"/>
      <c r="G82" s="35"/>
      <c r="H82" s="100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</row>
    <row r="83" spans="2:24" x14ac:dyDescent="0.25">
      <c r="B83" s="35"/>
      <c r="C83" s="35"/>
      <c r="D83" s="35"/>
      <c r="E83" s="35"/>
      <c r="F83" s="35"/>
      <c r="G83" s="35"/>
      <c r="H83" s="100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</row>
    <row r="84" spans="2:24" x14ac:dyDescent="0.25">
      <c r="B84" s="35"/>
      <c r="C84" s="35"/>
      <c r="D84" s="35"/>
      <c r="E84" s="35"/>
      <c r="F84" s="35"/>
      <c r="G84" s="35"/>
      <c r="H84" s="100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</row>
    <row r="85" spans="2:24" x14ac:dyDescent="0.25">
      <c r="B85" s="35"/>
      <c r="C85" s="35"/>
      <c r="D85" s="35"/>
      <c r="E85" s="35"/>
      <c r="F85" s="35"/>
      <c r="G85" s="35"/>
      <c r="H85" s="100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</row>
    <row r="86" spans="2:24" x14ac:dyDescent="0.25">
      <c r="B86" s="35"/>
      <c r="C86" s="35"/>
      <c r="D86" s="35"/>
      <c r="E86" s="35"/>
      <c r="F86" s="35"/>
      <c r="G86" s="35"/>
      <c r="H86" s="100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</row>
    <row r="87" spans="2:24" x14ac:dyDescent="0.25">
      <c r="B87" s="35"/>
      <c r="C87" s="35"/>
      <c r="D87" s="35"/>
      <c r="E87" s="35"/>
      <c r="F87" s="35"/>
      <c r="G87" s="35"/>
      <c r="H87" s="100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</row>
    <row r="88" spans="2:24" x14ac:dyDescent="0.25">
      <c r="B88" s="35"/>
      <c r="C88" s="35"/>
      <c r="D88" s="35"/>
      <c r="E88" s="35"/>
      <c r="F88" s="35"/>
      <c r="G88" s="35"/>
      <c r="H88" s="100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</row>
    <row r="89" spans="2:24" x14ac:dyDescent="0.25">
      <c r="B89" s="35"/>
      <c r="C89" s="35"/>
      <c r="D89" s="35"/>
      <c r="E89" s="35"/>
      <c r="F89" s="35"/>
      <c r="G89" s="35"/>
      <c r="H89" s="100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</row>
    <row r="90" spans="2:24" x14ac:dyDescent="0.25">
      <c r="B90" s="35"/>
      <c r="C90" s="35"/>
      <c r="D90" s="35"/>
      <c r="E90" s="35"/>
      <c r="F90" s="35"/>
      <c r="G90" s="35"/>
      <c r="H90" s="100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</row>
    <row r="91" spans="2:24" x14ac:dyDescent="0.25">
      <c r="B91" s="35"/>
      <c r="C91" s="35"/>
      <c r="D91" s="35"/>
      <c r="E91" s="35"/>
      <c r="F91" s="35"/>
      <c r="G91" s="35"/>
      <c r="H91" s="100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</row>
    <row r="92" spans="2:24" x14ac:dyDescent="0.25">
      <c r="B92" s="35"/>
      <c r="C92" s="35"/>
      <c r="D92" s="35"/>
      <c r="E92" s="35"/>
      <c r="F92" s="35"/>
      <c r="G92" s="35"/>
      <c r="H92" s="100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</row>
    <row r="93" spans="2:24" x14ac:dyDescent="0.25">
      <c r="B93" s="35"/>
      <c r="C93" s="35"/>
      <c r="D93" s="35"/>
      <c r="E93" s="35"/>
      <c r="F93" s="35"/>
      <c r="G93" s="35"/>
      <c r="H93" s="100"/>
      <c r="I93" s="35"/>
      <c r="J93" s="35"/>
      <c r="K93" s="35"/>
      <c r="L93" s="35"/>
      <c r="M93" s="35"/>
      <c r="N93" s="35"/>
      <c r="O93" s="35"/>
      <c r="P93" s="35"/>
      <c r="Q93" s="35"/>
      <c r="R93" s="35"/>
    </row>
    <row r="94" spans="2:24" x14ac:dyDescent="0.25">
      <c r="B94" s="35"/>
      <c r="C94" s="35"/>
      <c r="D94" s="35"/>
      <c r="E94" s="35"/>
      <c r="F94" s="35"/>
      <c r="G94" s="35"/>
      <c r="H94" s="100"/>
      <c r="I94" s="35"/>
      <c r="J94" s="35"/>
      <c r="K94" s="35"/>
      <c r="L94" s="35"/>
      <c r="M94" s="35"/>
      <c r="N94" s="35"/>
      <c r="O94" s="35"/>
      <c r="P94" s="35"/>
      <c r="Q94" s="35"/>
      <c r="R94" s="35"/>
    </row>
    <row r="95" spans="2:24" x14ac:dyDescent="0.25">
      <c r="B95" s="35"/>
      <c r="C95" s="35"/>
      <c r="D95" s="35"/>
      <c r="E95" s="35"/>
      <c r="F95" s="35"/>
      <c r="G95" s="35"/>
      <c r="H95" s="100"/>
      <c r="I95" s="35"/>
      <c r="J95" s="35"/>
      <c r="K95" s="35"/>
      <c r="L95" s="35"/>
      <c r="M95" s="35"/>
      <c r="N95" s="35"/>
      <c r="O95" s="35"/>
      <c r="P95" s="35"/>
      <c r="Q95" s="35"/>
      <c r="R95" s="35"/>
    </row>
    <row r="96" spans="2:24" x14ac:dyDescent="0.25">
      <c r="B96" s="35"/>
      <c r="C96" s="35"/>
      <c r="D96" s="35"/>
      <c r="E96" s="35"/>
      <c r="F96" s="35"/>
      <c r="G96" s="35"/>
      <c r="H96" s="100"/>
      <c r="I96" s="35"/>
      <c r="J96" s="35"/>
      <c r="K96" s="35"/>
      <c r="L96" s="35"/>
      <c r="M96" s="35"/>
      <c r="N96" s="35"/>
      <c r="O96" s="35"/>
      <c r="P96" s="35"/>
      <c r="Q96" s="35"/>
      <c r="R96" s="35"/>
    </row>
    <row r="97" spans="2:18" x14ac:dyDescent="0.25">
      <c r="B97" s="35"/>
      <c r="C97" s="35"/>
      <c r="D97" s="35"/>
      <c r="E97" s="35"/>
      <c r="F97" s="35"/>
      <c r="G97" s="35"/>
      <c r="H97" s="100"/>
      <c r="I97" s="35"/>
      <c r="J97" s="35"/>
      <c r="K97" s="35"/>
      <c r="L97" s="35"/>
      <c r="M97" s="35"/>
      <c r="N97" s="35"/>
      <c r="O97" s="35"/>
      <c r="P97" s="35"/>
      <c r="Q97" s="35"/>
      <c r="R97" s="35"/>
    </row>
    <row r="98" spans="2:18" x14ac:dyDescent="0.25">
      <c r="B98" s="35"/>
      <c r="C98" s="35"/>
      <c r="D98" s="35"/>
      <c r="E98" s="35"/>
      <c r="F98" s="35"/>
      <c r="G98" s="35"/>
      <c r="H98" s="100"/>
      <c r="I98" s="35"/>
      <c r="J98" s="35"/>
      <c r="K98" s="35"/>
      <c r="L98" s="35"/>
      <c r="M98" s="35"/>
      <c r="N98" s="35"/>
      <c r="O98" s="35"/>
      <c r="P98" s="35"/>
      <c r="Q98" s="35"/>
      <c r="R98" s="35"/>
    </row>
    <row r="99" spans="2:18" x14ac:dyDescent="0.25">
      <c r="B99" s="35"/>
      <c r="C99" s="35"/>
      <c r="D99" s="35"/>
      <c r="E99" s="35"/>
      <c r="F99" s="35"/>
      <c r="G99" s="35"/>
      <c r="H99" s="100"/>
      <c r="I99" s="35"/>
      <c r="J99" s="35"/>
      <c r="K99" s="35"/>
      <c r="L99" s="35"/>
      <c r="M99" s="35"/>
      <c r="N99" s="35"/>
      <c r="O99" s="35"/>
      <c r="P99" s="35"/>
      <c r="Q99" s="35"/>
      <c r="R99" s="35"/>
    </row>
    <row r="100" spans="2:18" x14ac:dyDescent="0.25">
      <c r="B100" s="35"/>
      <c r="C100" s="35"/>
      <c r="D100" s="35"/>
      <c r="E100" s="35"/>
      <c r="F100" s="35"/>
      <c r="G100" s="35"/>
      <c r="H100" s="100"/>
      <c r="I100" s="35"/>
      <c r="J100" s="35"/>
      <c r="K100" s="35"/>
      <c r="L100" s="35"/>
      <c r="M100" s="35"/>
      <c r="N100" s="35"/>
      <c r="O100" s="35"/>
      <c r="P100" s="35"/>
      <c r="Q100" s="35"/>
      <c r="R100" s="35"/>
    </row>
    <row r="101" spans="2:18" x14ac:dyDescent="0.25">
      <c r="B101" s="35"/>
      <c r="C101" s="35"/>
      <c r="D101" s="35"/>
      <c r="E101" s="35"/>
      <c r="F101" s="35"/>
      <c r="G101" s="35"/>
      <c r="H101" s="100"/>
      <c r="I101" s="35"/>
      <c r="J101" s="35"/>
      <c r="K101" s="35"/>
      <c r="L101" s="35"/>
      <c r="M101" s="35"/>
      <c r="N101" s="35"/>
      <c r="O101" s="35"/>
      <c r="P101" s="35"/>
      <c r="Q101" s="35"/>
      <c r="R101" s="35"/>
    </row>
    <row r="102" spans="2:18" x14ac:dyDescent="0.25">
      <c r="B102" s="35"/>
      <c r="C102" s="35"/>
      <c r="D102" s="35"/>
      <c r="E102" s="35"/>
      <c r="F102" s="35"/>
      <c r="G102" s="35"/>
      <c r="H102" s="100"/>
      <c r="I102" s="35"/>
      <c r="J102" s="35"/>
      <c r="K102" s="35"/>
      <c r="L102" s="35"/>
      <c r="M102" s="35"/>
      <c r="N102" s="35"/>
      <c r="O102" s="35"/>
      <c r="P102" s="35"/>
      <c r="Q102" s="35"/>
      <c r="R102" s="35"/>
    </row>
    <row r="103" spans="2:18" x14ac:dyDescent="0.25">
      <c r="B103" s="35"/>
      <c r="C103" s="35"/>
      <c r="D103" s="35"/>
      <c r="E103" s="35"/>
      <c r="F103" s="35"/>
      <c r="G103" s="35"/>
      <c r="H103" s="100"/>
      <c r="I103" s="35"/>
      <c r="J103" s="35"/>
      <c r="K103" s="35"/>
      <c r="L103" s="35"/>
      <c r="M103" s="35"/>
      <c r="N103" s="35"/>
      <c r="O103" s="35"/>
      <c r="P103" s="35"/>
      <c r="Q103" s="35"/>
      <c r="R103" s="35"/>
    </row>
    <row r="104" spans="2:18" x14ac:dyDescent="0.25">
      <c r="B104" s="35"/>
      <c r="C104" s="35"/>
      <c r="D104" s="35"/>
      <c r="E104" s="35"/>
      <c r="F104" s="35"/>
      <c r="G104" s="35"/>
      <c r="H104" s="100"/>
      <c r="I104" s="35"/>
      <c r="J104" s="35"/>
      <c r="K104" s="35"/>
      <c r="L104" s="35"/>
      <c r="M104" s="35"/>
      <c r="N104" s="35"/>
      <c r="O104" s="35"/>
      <c r="P104" s="35"/>
      <c r="Q104" s="35"/>
      <c r="R104" s="35"/>
    </row>
    <row r="105" spans="2:18" x14ac:dyDescent="0.25">
      <c r="B105" s="35"/>
      <c r="C105" s="35"/>
      <c r="D105" s="35"/>
      <c r="E105" s="35"/>
      <c r="F105" s="35"/>
      <c r="G105" s="35"/>
      <c r="H105" s="100"/>
      <c r="I105" s="35"/>
      <c r="J105" s="35"/>
      <c r="K105" s="35"/>
      <c r="L105" s="35"/>
      <c r="M105" s="35"/>
      <c r="N105" s="35"/>
      <c r="O105" s="35"/>
      <c r="P105" s="35"/>
      <c r="Q105" s="35"/>
      <c r="R105" s="35"/>
    </row>
    <row r="106" spans="2:18" x14ac:dyDescent="0.25">
      <c r="B106" s="35"/>
      <c r="C106" s="35"/>
      <c r="D106" s="35"/>
      <c r="E106" s="35"/>
      <c r="F106" s="35"/>
      <c r="G106" s="35"/>
      <c r="H106" s="100"/>
      <c r="I106" s="35"/>
      <c r="J106" s="35"/>
      <c r="K106" s="35"/>
      <c r="L106" s="35"/>
      <c r="M106" s="35"/>
      <c r="N106" s="35"/>
      <c r="O106" s="35"/>
      <c r="P106" s="35"/>
      <c r="Q106" s="35"/>
      <c r="R106" s="35"/>
    </row>
    <row r="107" spans="2:18" x14ac:dyDescent="0.25">
      <c r="B107" s="35"/>
      <c r="C107" s="35"/>
      <c r="D107" s="35"/>
      <c r="E107" s="35"/>
      <c r="F107" s="35"/>
      <c r="G107" s="35"/>
      <c r="H107" s="100"/>
      <c r="I107" s="35"/>
      <c r="J107" s="35"/>
      <c r="K107" s="35"/>
      <c r="L107" s="35"/>
      <c r="M107" s="35"/>
      <c r="N107" s="35"/>
      <c r="O107" s="35"/>
      <c r="P107" s="35"/>
      <c r="Q107" s="35"/>
      <c r="R107" s="35"/>
    </row>
    <row r="108" spans="2:18" x14ac:dyDescent="0.25">
      <c r="B108" s="35"/>
      <c r="C108" s="35"/>
      <c r="D108" s="35"/>
      <c r="E108" s="35"/>
      <c r="F108" s="35"/>
      <c r="G108" s="35"/>
      <c r="H108" s="100"/>
      <c r="I108" s="35"/>
      <c r="J108" s="35"/>
      <c r="K108" s="35"/>
      <c r="L108" s="35"/>
      <c r="M108" s="35"/>
      <c r="N108" s="35"/>
      <c r="O108" s="35"/>
      <c r="P108" s="35"/>
      <c r="Q108" s="35"/>
      <c r="R108" s="35"/>
    </row>
    <row r="109" spans="2:18" x14ac:dyDescent="0.25">
      <c r="B109" s="35"/>
      <c r="C109" s="35"/>
      <c r="D109" s="35"/>
      <c r="E109" s="35"/>
      <c r="F109" s="35"/>
      <c r="G109" s="35"/>
      <c r="H109" s="100"/>
      <c r="I109" s="35"/>
      <c r="J109" s="35"/>
      <c r="K109" s="35"/>
      <c r="L109" s="35"/>
      <c r="M109" s="35"/>
      <c r="N109" s="35"/>
      <c r="O109" s="35"/>
      <c r="P109" s="35"/>
      <c r="Q109" s="35"/>
      <c r="R109" s="35"/>
    </row>
    <row r="110" spans="2:18" x14ac:dyDescent="0.25">
      <c r="B110" s="35"/>
      <c r="C110" s="35"/>
      <c r="D110" s="35"/>
      <c r="E110" s="35"/>
      <c r="F110" s="35"/>
      <c r="G110" s="35"/>
      <c r="H110" s="100"/>
      <c r="I110" s="35"/>
      <c r="J110" s="35"/>
      <c r="K110" s="35"/>
      <c r="L110" s="35"/>
      <c r="M110" s="35"/>
      <c r="N110" s="35"/>
      <c r="O110" s="35"/>
      <c r="P110" s="35"/>
      <c r="Q110" s="35"/>
      <c r="R110" s="35"/>
    </row>
    <row r="111" spans="2:18" x14ac:dyDescent="0.25">
      <c r="B111" s="35"/>
      <c r="C111" s="35"/>
      <c r="D111" s="35"/>
      <c r="E111" s="35"/>
      <c r="F111" s="35"/>
      <c r="G111" s="35"/>
      <c r="H111" s="100"/>
      <c r="I111" s="35"/>
      <c r="J111" s="35"/>
      <c r="K111" s="35"/>
      <c r="L111" s="35"/>
      <c r="M111" s="35"/>
      <c r="N111" s="35"/>
      <c r="O111" s="35"/>
      <c r="P111" s="35"/>
      <c r="Q111" s="35"/>
      <c r="R111" s="35"/>
    </row>
    <row r="112" spans="2:18" x14ac:dyDescent="0.25">
      <c r="B112" s="35"/>
      <c r="C112" s="35"/>
      <c r="D112" s="35"/>
      <c r="E112" s="35"/>
      <c r="F112" s="35"/>
      <c r="G112" s="35"/>
      <c r="H112" s="100"/>
      <c r="I112" s="35"/>
      <c r="J112" s="35"/>
      <c r="K112" s="35"/>
      <c r="L112" s="35"/>
      <c r="M112" s="35"/>
      <c r="N112" s="35"/>
      <c r="O112" s="35"/>
      <c r="P112" s="35"/>
      <c r="Q112" s="35"/>
      <c r="R112" s="35"/>
    </row>
    <row r="113" spans="2:18" x14ac:dyDescent="0.25">
      <c r="B113" s="35"/>
      <c r="C113" s="35"/>
      <c r="D113" s="35"/>
      <c r="E113" s="35"/>
      <c r="F113" s="35"/>
      <c r="G113" s="35"/>
      <c r="H113" s="100"/>
      <c r="I113" s="35"/>
      <c r="J113" s="35"/>
      <c r="K113" s="35"/>
      <c r="L113" s="35"/>
      <c r="M113" s="35"/>
      <c r="N113" s="35"/>
      <c r="O113" s="35"/>
      <c r="P113" s="35"/>
      <c r="Q113" s="35"/>
      <c r="R113" s="35"/>
    </row>
    <row r="114" spans="2:18" x14ac:dyDescent="0.25">
      <c r="B114" s="35"/>
      <c r="C114" s="35"/>
      <c r="D114" s="35"/>
      <c r="E114" s="35"/>
      <c r="F114" s="35"/>
      <c r="G114" s="35"/>
      <c r="H114" s="100"/>
      <c r="I114" s="35"/>
      <c r="J114" s="35"/>
      <c r="K114" s="35"/>
      <c r="L114" s="35"/>
      <c r="M114" s="35"/>
      <c r="N114" s="35"/>
      <c r="O114" s="35"/>
      <c r="P114" s="35"/>
      <c r="Q114" s="35"/>
      <c r="R114" s="35"/>
    </row>
    <row r="115" spans="2:18" x14ac:dyDescent="0.25">
      <c r="B115" s="35"/>
      <c r="M115" s="35"/>
      <c r="N115" s="35"/>
      <c r="O115" s="35"/>
      <c r="P115" s="35"/>
      <c r="Q115" s="35"/>
      <c r="R115" s="35"/>
    </row>
    <row r="116" spans="2:18" x14ac:dyDescent="0.25">
      <c r="B116" s="35"/>
      <c r="M116" s="35"/>
      <c r="N116" s="35"/>
      <c r="O116" s="35"/>
      <c r="P116" s="35"/>
      <c r="Q116" s="35"/>
      <c r="R116" s="35"/>
    </row>
    <row r="117" spans="2:18" x14ac:dyDescent="0.25">
      <c r="B117" s="35"/>
      <c r="M117" s="35"/>
      <c r="N117" s="35"/>
      <c r="O117" s="35"/>
      <c r="P117" s="35"/>
      <c r="Q117" s="35"/>
      <c r="R117" s="35"/>
    </row>
    <row r="118" spans="2:18" x14ac:dyDescent="0.25">
      <c r="B118" s="35"/>
      <c r="M118" s="35"/>
      <c r="N118" s="35"/>
      <c r="O118" s="35"/>
      <c r="P118" s="35"/>
      <c r="Q118" s="35"/>
      <c r="R118" s="35"/>
    </row>
    <row r="119" spans="2:18" x14ac:dyDescent="0.25">
      <c r="B119" s="35"/>
      <c r="M119" s="35"/>
      <c r="N119" s="35"/>
      <c r="O119" s="35"/>
      <c r="P119" s="35"/>
      <c r="Q119" s="35"/>
      <c r="R119" s="35"/>
    </row>
    <row r="120" spans="2:18" x14ac:dyDescent="0.25">
      <c r="B120" s="35"/>
      <c r="M120" s="35"/>
      <c r="N120" s="35"/>
      <c r="O120" s="35"/>
      <c r="P120" s="35"/>
      <c r="Q120" s="35"/>
      <c r="R120" s="35"/>
    </row>
    <row r="121" spans="2:18" x14ac:dyDescent="0.25">
      <c r="B121" s="35"/>
      <c r="M121" s="35"/>
      <c r="N121" s="35"/>
      <c r="O121" s="35"/>
      <c r="P121" s="35"/>
      <c r="Q121" s="35"/>
      <c r="R121" s="35"/>
    </row>
    <row r="122" spans="2:18" x14ac:dyDescent="0.25">
      <c r="M122" s="35"/>
      <c r="P122" s="35"/>
      <c r="Q122" s="35"/>
      <c r="R122" s="35"/>
    </row>
  </sheetData>
  <mergeCells count="2">
    <mergeCell ref="C30:L30"/>
    <mergeCell ref="C4:L4"/>
  </mergeCells>
  <phoneticPr fontId="21" type="noConversion"/>
  <printOptions horizontalCentered="1" verticalCentered="1"/>
  <pageMargins left="0" right="0" top="0" bottom="0" header="0.5" footer="0.5"/>
  <pageSetup orientation="portrait" r:id="rId1"/>
  <headerFooter alignWithMargins="0">
    <oddFooter>&amp;CPage 1 of 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V125"/>
  <sheetViews>
    <sheetView tabSelected="1" topLeftCell="K1" zoomScaleNormal="100" workbookViewId="0">
      <selection activeCell="S10" sqref="S10"/>
    </sheetView>
  </sheetViews>
  <sheetFormatPr defaultColWidth="9.77734375" defaultRowHeight="15.75" outlineLevelRow="4" outlineLevelCol="1" x14ac:dyDescent="0.25"/>
  <cols>
    <col min="1" max="1" width="0.21875" style="15" customWidth="1"/>
    <col min="2" max="2" width="26.6640625" style="15" customWidth="1"/>
    <col min="3" max="3" width="10.88671875" style="15" customWidth="1"/>
    <col min="4" max="4" width="10.6640625" style="15" customWidth="1"/>
    <col min="5" max="5" width="9.33203125" style="15" customWidth="1"/>
    <col min="6" max="6" width="9.5546875" style="15" customWidth="1" outlineLevel="1"/>
    <col min="7" max="7" width="16.5546875" style="15" bestFit="1" customWidth="1" outlineLevel="1"/>
    <col min="8" max="8" width="13.44140625" style="15" customWidth="1" outlineLevel="1"/>
    <col min="9" max="9" width="5.21875" style="15" customWidth="1" outlineLevel="1"/>
    <col min="10" max="10" width="14" style="15" customWidth="1" outlineLevel="1"/>
    <col min="11" max="12" width="5.88671875" style="15" customWidth="1" outlineLevel="1"/>
    <col min="13" max="13" width="14.21875" style="15" customWidth="1"/>
    <col min="14" max="14" width="20.88671875" style="15" customWidth="1"/>
    <col min="15" max="16" width="9.77734375" style="15"/>
    <col min="17" max="17" width="12.33203125" style="15" customWidth="1"/>
    <col min="18" max="18" width="16.33203125" style="15" customWidth="1"/>
    <col min="19" max="21" width="9.77734375" style="15"/>
    <col min="22" max="22" width="13.5546875" style="15" bestFit="1" customWidth="1"/>
    <col min="23" max="16384" width="9.77734375" style="15"/>
  </cols>
  <sheetData>
    <row r="1" spans="2:22" ht="24.95" customHeight="1" outlineLevel="1" x14ac:dyDescent="0.35">
      <c r="B1" s="124" t="s">
        <v>22</v>
      </c>
      <c r="C1" s="125"/>
      <c r="D1" s="125"/>
      <c r="E1" s="125"/>
      <c r="F1" s="126"/>
      <c r="G1" s="345"/>
      <c r="H1" s="346"/>
    </row>
    <row r="2" spans="2:22" ht="19.5" outlineLevel="1" x14ac:dyDescent="0.3">
      <c r="B2" s="127" t="s">
        <v>39</v>
      </c>
      <c r="C2" s="35"/>
      <c r="D2" s="128"/>
      <c r="E2" s="128"/>
      <c r="F2" s="35"/>
      <c r="G2" s="60"/>
      <c r="H2" s="129"/>
    </row>
    <row r="3" spans="2:22" ht="16.5" outlineLevel="1" thickBot="1" x14ac:dyDescent="0.3">
      <c r="B3" s="130"/>
      <c r="C3" s="131"/>
      <c r="D3" s="131"/>
      <c r="E3" s="131"/>
      <c r="F3" s="132"/>
      <c r="G3" s="347">
        <v>44500</v>
      </c>
      <c r="H3" s="348"/>
    </row>
    <row r="4" spans="2:22" outlineLevel="1" x14ac:dyDescent="0.25">
      <c r="B4" s="71"/>
      <c r="C4" s="49"/>
      <c r="D4" s="49"/>
      <c r="E4" s="49"/>
      <c r="F4" s="49"/>
      <c r="G4" s="49"/>
      <c r="H4" s="49"/>
    </row>
    <row r="5" spans="2:22" outlineLevel="1" x14ac:dyDescent="0.25">
      <c r="B5" s="71"/>
      <c r="C5" s="71"/>
      <c r="D5" s="71" t="s">
        <v>5</v>
      </c>
      <c r="E5" s="71" t="s">
        <v>40</v>
      </c>
      <c r="F5" s="71" t="s">
        <v>8</v>
      </c>
      <c r="G5" s="30"/>
      <c r="H5" s="71" t="s">
        <v>42</v>
      </c>
    </row>
    <row r="6" spans="2:22" outlineLevel="1" x14ac:dyDescent="0.25">
      <c r="B6" s="133" t="s">
        <v>43</v>
      </c>
      <c r="C6" s="134"/>
      <c r="D6" s="134" t="s">
        <v>44</v>
      </c>
      <c r="E6" s="134" t="s">
        <v>7</v>
      </c>
      <c r="F6" s="134" t="s">
        <v>14</v>
      </c>
      <c r="G6" s="135" t="s">
        <v>15</v>
      </c>
      <c r="H6" s="136" t="s">
        <v>45</v>
      </c>
      <c r="M6" s="15" t="s">
        <v>46</v>
      </c>
      <c r="N6" s="121" t="s">
        <v>47</v>
      </c>
      <c r="R6" s="41"/>
    </row>
    <row r="7" spans="2:22" outlineLevel="1" x14ac:dyDescent="0.25">
      <c r="B7" s="49"/>
      <c r="C7" s="49"/>
      <c r="D7" s="49"/>
      <c r="E7" s="49"/>
      <c r="F7" s="49"/>
      <c r="H7" s="49"/>
      <c r="M7" s="15" t="s">
        <v>48</v>
      </c>
      <c r="N7" s="121" t="s">
        <v>49</v>
      </c>
      <c r="R7" s="41"/>
    </row>
    <row r="8" spans="2:22" outlineLevel="1" x14ac:dyDescent="0.25">
      <c r="B8" s="49"/>
      <c r="C8" s="49"/>
      <c r="D8" s="49"/>
      <c r="E8" s="49"/>
      <c r="F8" s="49"/>
      <c r="H8" s="49"/>
      <c r="M8" s="15" t="s">
        <v>50</v>
      </c>
      <c r="N8" s="121" t="s">
        <v>51</v>
      </c>
      <c r="R8" s="41"/>
      <c r="S8" s="93"/>
    </row>
    <row r="9" spans="2:22" outlineLevel="2" x14ac:dyDescent="0.25">
      <c r="B9" s="49"/>
      <c r="C9" s="49"/>
      <c r="D9" s="49"/>
      <c r="E9" s="49"/>
      <c r="F9" s="49"/>
      <c r="H9" s="49"/>
      <c r="I9" s="137"/>
      <c r="J9" s="110"/>
      <c r="K9" s="137"/>
      <c r="L9" s="110" t="s">
        <v>17</v>
      </c>
      <c r="M9" s="137"/>
      <c r="N9" s="137"/>
      <c r="Q9" s="15" t="s">
        <v>52</v>
      </c>
      <c r="R9" s="41">
        <f>+H19</f>
        <v>70895501.730000004</v>
      </c>
      <c r="S9" s="93">
        <f>+R9/+R$17</f>
        <v>0.20361361635185607</v>
      </c>
    </row>
    <row r="10" spans="2:22" ht="15.75" customHeight="1" outlineLevel="2" x14ac:dyDescent="0.25">
      <c r="B10" s="49"/>
      <c r="C10" s="49"/>
      <c r="D10" s="49"/>
      <c r="E10" s="49"/>
      <c r="F10" s="49"/>
      <c r="H10" s="49"/>
      <c r="I10" s="38"/>
      <c r="J10" s="35"/>
      <c r="K10" s="38"/>
      <c r="L10" s="35"/>
      <c r="M10" s="38"/>
      <c r="N10" s="38"/>
      <c r="R10" s="41"/>
      <c r="S10" s="93"/>
    </row>
    <row r="11" spans="2:22" outlineLevel="2" x14ac:dyDescent="0.25">
      <c r="B11" s="49"/>
      <c r="C11" s="49"/>
      <c r="D11" s="49"/>
      <c r="E11" s="49"/>
      <c r="F11" s="49"/>
      <c r="H11" s="49"/>
      <c r="I11" s="38"/>
      <c r="J11" s="35"/>
      <c r="K11" s="38"/>
      <c r="L11" s="35"/>
      <c r="M11" s="38"/>
      <c r="N11" s="38"/>
      <c r="R11" s="41"/>
      <c r="S11" s="93"/>
    </row>
    <row r="12" spans="2:22" ht="19.5" outlineLevel="4" x14ac:dyDescent="0.35">
      <c r="B12" s="49"/>
      <c r="C12" s="138"/>
      <c r="D12" s="49" t="s">
        <v>17</v>
      </c>
      <c r="E12" s="139"/>
      <c r="F12" s="140"/>
      <c r="G12" s="11"/>
      <c r="H12" s="10"/>
      <c r="Q12" s="15" t="s">
        <v>53</v>
      </c>
      <c r="R12" s="41">
        <f>+H13+H15</f>
        <v>27242669.32</v>
      </c>
      <c r="S12" s="93">
        <f>+R12/+R$17</f>
        <v>7.8241613134331076E-2</v>
      </c>
      <c r="V12" s="40"/>
    </row>
    <row r="13" spans="2:22" outlineLevel="4" x14ac:dyDescent="0.25">
      <c r="B13" s="141" t="s">
        <v>54</v>
      </c>
      <c r="C13" s="138"/>
      <c r="D13" s="49"/>
      <c r="E13" s="139">
        <v>0.01</v>
      </c>
      <c r="F13" s="140">
        <v>0</v>
      </c>
      <c r="G13" s="9">
        <v>27210453.32</v>
      </c>
      <c r="H13" s="10">
        <v>27210453.32</v>
      </c>
      <c r="M13" s="15">
        <f t="shared" ref="M13:M21" si="0">SUM(F13*H13)</f>
        <v>0</v>
      </c>
      <c r="N13" s="15">
        <f t="shared" ref="N13:N21" si="1">SUM(G13*E13)</f>
        <v>272104.53320000001</v>
      </c>
      <c r="Q13" s="15" t="s">
        <v>55</v>
      </c>
      <c r="R13" s="41">
        <f>+H17</f>
        <v>143814271.31</v>
      </c>
      <c r="S13" s="93">
        <f>+R13/+R$17</f>
        <v>0.413038107494554</v>
      </c>
    </row>
    <row r="14" spans="2:22" outlineLevel="4" x14ac:dyDescent="0.25">
      <c r="B14" s="141"/>
      <c r="C14" s="138"/>
      <c r="D14" s="49"/>
      <c r="E14" s="139"/>
      <c r="F14" s="140"/>
      <c r="G14" s="9"/>
      <c r="H14" s="10"/>
      <c r="Q14" s="15" t="s">
        <v>56</v>
      </c>
      <c r="R14" s="41">
        <f>+H21</f>
        <v>33609882.469999999</v>
      </c>
      <c r="S14" s="93">
        <f>+R14/R$17</f>
        <v>9.652840515806238E-2</v>
      </c>
    </row>
    <row r="15" spans="2:22" outlineLevel="4" x14ac:dyDescent="0.25">
      <c r="B15" s="141" t="s">
        <v>57</v>
      </c>
      <c r="C15" s="138"/>
      <c r="D15" s="49"/>
      <c r="E15" s="139"/>
      <c r="F15" s="140"/>
      <c r="G15" s="9">
        <v>32216</v>
      </c>
      <c r="H15" s="10">
        <v>32216</v>
      </c>
      <c r="J15" s="171">
        <f>SUM(G13+G15)</f>
        <v>27242669.32</v>
      </c>
      <c r="Q15" s="15" t="s">
        <v>58</v>
      </c>
      <c r="R15" s="41">
        <f>+H25</f>
        <v>4037762.08</v>
      </c>
      <c r="S15" s="93">
        <f>+R15/+R$17</f>
        <v>1.1596551530282715E-2</v>
      </c>
    </row>
    <row r="16" spans="2:22" outlineLevel="4" x14ac:dyDescent="0.25">
      <c r="B16" s="142"/>
      <c r="C16" s="143"/>
      <c r="D16" s="143"/>
      <c r="E16" s="144"/>
      <c r="F16" s="140"/>
      <c r="G16" s="9"/>
      <c r="H16" s="10"/>
      <c r="I16" s="145"/>
      <c r="J16" s="155"/>
      <c r="K16" s="145"/>
      <c r="Q16" s="15" t="s">
        <v>59</v>
      </c>
      <c r="R16" s="41">
        <f>+H23</f>
        <v>68586360.540000007</v>
      </c>
      <c r="S16" s="93">
        <f>+R16/+R$17</f>
        <v>0.19698170633091364</v>
      </c>
    </row>
    <row r="17" spans="2:18" outlineLevel="3" x14ac:dyDescent="0.25">
      <c r="B17" s="141" t="s">
        <v>60</v>
      </c>
      <c r="C17" s="143" t="s">
        <v>61</v>
      </c>
      <c r="D17" s="146">
        <v>1.17E-2</v>
      </c>
      <c r="E17" s="144">
        <v>723</v>
      </c>
      <c r="F17" s="140">
        <v>1.2999999999999999E-2</v>
      </c>
      <c r="G17" s="9">
        <v>143281685.44</v>
      </c>
      <c r="H17" s="10">
        <v>143814271.31</v>
      </c>
      <c r="I17" s="145"/>
      <c r="J17" s="155"/>
      <c r="K17" s="145"/>
      <c r="M17" s="15">
        <f t="shared" si="0"/>
        <v>1869585.52703</v>
      </c>
      <c r="N17" s="15">
        <f t="shared" si="1"/>
        <v>103592658573.12</v>
      </c>
      <c r="R17" s="41">
        <f>SUM(R9:R16)</f>
        <v>348186447.45000005</v>
      </c>
    </row>
    <row r="18" spans="2:18" outlineLevel="3" x14ac:dyDescent="0.25">
      <c r="B18" s="142"/>
      <c r="C18" s="143"/>
      <c r="D18" s="146"/>
      <c r="E18" s="144"/>
      <c r="F18" s="140"/>
      <c r="G18" s="9"/>
      <c r="H18" s="10"/>
      <c r="I18" s="145"/>
      <c r="J18" s="155"/>
      <c r="K18" s="145"/>
      <c r="N18" s="15">
        <f t="shared" si="1"/>
        <v>0</v>
      </c>
    </row>
    <row r="19" spans="2:18" outlineLevel="3" x14ac:dyDescent="0.25">
      <c r="B19" s="141" t="s">
        <v>62</v>
      </c>
      <c r="C19" s="143" t="s">
        <v>61</v>
      </c>
      <c r="D19" s="146">
        <v>4.7999999999999996E-3</v>
      </c>
      <c r="E19" s="71">
        <v>712</v>
      </c>
      <c r="F19" s="147">
        <v>4.8999999999999998E-3</v>
      </c>
      <c r="G19" s="148">
        <v>71269683.040000007</v>
      </c>
      <c r="H19" s="149">
        <v>70895501.730000004</v>
      </c>
      <c r="I19" s="145"/>
      <c r="J19" s="155"/>
      <c r="K19" s="145"/>
      <c r="M19" s="15">
        <f t="shared" si="0"/>
        <v>347387.95847700001</v>
      </c>
      <c r="N19" s="15">
        <f t="shared" si="1"/>
        <v>50744014324.480003</v>
      </c>
    </row>
    <row r="20" spans="2:18" outlineLevel="3" x14ac:dyDescent="0.25">
      <c r="B20" s="142"/>
      <c r="C20" s="140"/>
      <c r="D20" s="150"/>
      <c r="E20" s="139"/>
      <c r="F20" s="140"/>
      <c r="G20" s="9"/>
      <c r="H20" s="10"/>
      <c r="I20" s="145"/>
      <c r="J20" s="155" t="s">
        <v>17</v>
      </c>
      <c r="K20" s="145"/>
      <c r="M20" s="15">
        <f t="shared" si="0"/>
        <v>0</v>
      </c>
    </row>
    <row r="21" spans="2:18" outlineLevel="3" x14ac:dyDescent="0.25">
      <c r="B21" s="141" t="s">
        <v>63</v>
      </c>
      <c r="C21" s="143" t="s">
        <v>61</v>
      </c>
      <c r="D21" s="146">
        <v>5.1000000000000004E-3</v>
      </c>
      <c r="E21" s="139">
        <v>975</v>
      </c>
      <c r="F21" s="140">
        <v>2.0500000000000001E-2</v>
      </c>
      <c r="G21" s="9">
        <v>33985693.109999999</v>
      </c>
      <c r="H21" s="10">
        <v>33609882.469999999</v>
      </c>
      <c r="I21" s="145"/>
      <c r="J21" s="155"/>
      <c r="K21" s="145"/>
      <c r="M21" s="15">
        <f t="shared" si="0"/>
        <v>689002.59063500003</v>
      </c>
      <c r="N21" s="15">
        <f t="shared" si="1"/>
        <v>33136050782.25</v>
      </c>
    </row>
    <row r="22" spans="2:18" outlineLevel="3" x14ac:dyDescent="0.25">
      <c r="B22" s="142"/>
      <c r="C22" s="151"/>
      <c r="D22" s="152"/>
      <c r="E22" s="139"/>
      <c r="F22" s="140"/>
      <c r="G22" s="9"/>
      <c r="H22" s="10"/>
      <c r="I22" s="145"/>
      <c r="J22" s="155"/>
      <c r="K22" s="145"/>
    </row>
    <row r="23" spans="2:18" outlineLevel="3" x14ac:dyDescent="0.25">
      <c r="B23" s="141" t="s">
        <v>64</v>
      </c>
      <c r="C23" s="81"/>
      <c r="D23" s="49"/>
      <c r="E23" s="139">
        <v>1</v>
      </c>
      <c r="F23" s="140">
        <v>2E-3</v>
      </c>
      <c r="G23" s="9">
        <v>68586360.540000007</v>
      </c>
      <c r="H23" s="10">
        <v>68586360.540000007</v>
      </c>
      <c r="I23" s="145"/>
      <c r="J23" s="155"/>
      <c r="K23" s="145"/>
      <c r="M23" s="15">
        <f t="shared" ref="M23:M29" si="2">SUM(F23*H23)</f>
        <v>137172.72108000002</v>
      </c>
      <c r="N23" s="15">
        <f>SUM(G23*E23)</f>
        <v>68586360.540000007</v>
      </c>
    </row>
    <row r="24" spans="2:18" outlineLevel="3" x14ac:dyDescent="0.25">
      <c r="B24" s="142"/>
      <c r="C24" s="81"/>
      <c r="D24" s="49"/>
      <c r="E24" s="139"/>
      <c r="F24" s="140"/>
      <c r="G24" s="9"/>
      <c r="H24" s="10"/>
      <c r="I24" s="145"/>
      <c r="J24" s="155"/>
      <c r="K24" s="145"/>
    </row>
    <row r="25" spans="2:18" outlineLevel="3" x14ac:dyDescent="0.25">
      <c r="B25" s="153" t="s">
        <v>58</v>
      </c>
      <c r="C25" s="138"/>
      <c r="D25" s="49"/>
      <c r="E25" s="139">
        <v>1</v>
      </c>
      <c r="F25" s="140">
        <v>5.0000000000000001E-4</v>
      </c>
      <c r="G25" s="9">
        <v>4037762.08</v>
      </c>
      <c r="H25" s="10">
        <v>4037762.08</v>
      </c>
      <c r="I25" s="145"/>
      <c r="J25" s="336">
        <f>+G17+G19+G21+G23+G25</f>
        <v>321161184.21000004</v>
      </c>
      <c r="K25" s="145"/>
    </row>
    <row r="26" spans="2:18" ht="19.5" outlineLevel="3" x14ac:dyDescent="0.35">
      <c r="B26" s="49" t="s">
        <v>216</v>
      </c>
      <c r="C26" s="138"/>
      <c r="D26" s="49"/>
      <c r="E26" s="139"/>
      <c r="F26" s="140"/>
      <c r="G26" s="11"/>
      <c r="H26" s="10"/>
      <c r="I26" s="145" t="s">
        <v>17</v>
      </c>
      <c r="J26" s="145"/>
      <c r="K26" s="145"/>
    </row>
    <row r="27" spans="2:18" outlineLevel="3" x14ac:dyDescent="0.25">
      <c r="B27" s="49"/>
      <c r="C27" s="154"/>
      <c r="D27" s="49"/>
      <c r="E27" s="139"/>
      <c r="F27" s="71"/>
      <c r="G27" s="12"/>
      <c r="H27" s="13"/>
      <c r="I27" s="145"/>
      <c r="J27" s="145"/>
      <c r="K27" s="145"/>
      <c r="M27" s="15">
        <f t="shared" si="2"/>
        <v>0</v>
      </c>
      <c r="N27" s="15">
        <f>SUM(G27*E27)</f>
        <v>0</v>
      </c>
    </row>
    <row r="28" spans="2:18" outlineLevel="3" x14ac:dyDescent="0.25">
      <c r="B28" s="49" t="s">
        <v>65</v>
      </c>
      <c r="C28" s="155"/>
      <c r="D28" s="156">
        <v>4.8999999999999998E-3</v>
      </c>
      <c r="E28" s="139"/>
      <c r="F28" s="140"/>
      <c r="G28" s="14"/>
      <c r="H28" s="10"/>
      <c r="I28" s="145"/>
      <c r="J28" s="145"/>
      <c r="K28" s="145"/>
      <c r="M28" s="15">
        <f t="shared" si="2"/>
        <v>0</v>
      </c>
      <c r="N28" s="15">
        <f>SUM(G28*E28)</f>
        <v>0</v>
      </c>
    </row>
    <row r="29" spans="2:18" outlineLevel="3" x14ac:dyDescent="0.25">
      <c r="B29" s="49" t="s">
        <v>66</v>
      </c>
      <c r="C29" s="145"/>
      <c r="D29" s="156">
        <v>6.4999999999999997E-3</v>
      </c>
      <c r="E29" s="139" t="s">
        <v>67</v>
      </c>
      <c r="F29" s="140">
        <v>8.3000000000000001E-3</v>
      </c>
      <c r="G29" s="14"/>
      <c r="H29" s="10" t="s">
        <v>17</v>
      </c>
      <c r="I29" s="145"/>
      <c r="J29" s="145"/>
      <c r="K29" s="145"/>
      <c r="M29" s="15">
        <f t="shared" si="2"/>
        <v>0</v>
      </c>
      <c r="N29" s="15">
        <f>SUM(G29*E29)</f>
        <v>0</v>
      </c>
    </row>
    <row r="30" spans="2:18" outlineLevel="3" x14ac:dyDescent="0.25">
      <c r="B30" s="49"/>
      <c r="C30" s="145"/>
      <c r="D30" s="49"/>
      <c r="E30" s="139"/>
      <c r="F30" s="140"/>
      <c r="G30" s="14"/>
      <c r="H30" s="10"/>
      <c r="I30" s="145"/>
      <c r="J30" s="145"/>
      <c r="K30" s="145"/>
    </row>
    <row r="31" spans="2:18" outlineLevel="3" x14ac:dyDescent="0.25">
      <c r="B31" s="49" t="s">
        <v>68</v>
      </c>
      <c r="C31" s="145"/>
      <c r="D31" s="49"/>
      <c r="E31" s="139"/>
      <c r="F31" s="140"/>
      <c r="G31" s="14"/>
      <c r="H31" s="10"/>
      <c r="I31" s="145"/>
      <c r="J31" s="145"/>
      <c r="K31" s="145"/>
    </row>
    <row r="32" spans="2:18" outlineLevel="3" x14ac:dyDescent="0.25">
      <c r="B32" s="49"/>
      <c r="C32" s="145"/>
      <c r="E32" s="157"/>
      <c r="F32" s="158"/>
      <c r="H32" s="10"/>
      <c r="I32" s="145"/>
      <c r="J32" s="145"/>
      <c r="K32" s="145"/>
      <c r="M32" s="15">
        <f>SUM(F32*H27)</f>
        <v>0</v>
      </c>
      <c r="N32" s="15">
        <f>SUM(H27*E32)</f>
        <v>0</v>
      </c>
    </row>
    <row r="33" spans="1:14" outlineLevel="3" x14ac:dyDescent="0.25">
      <c r="A33" s="15" t="s">
        <v>69</v>
      </c>
      <c r="B33" s="49" t="s">
        <v>70</v>
      </c>
      <c r="C33" s="84">
        <v>1.9199999999999998E-2</v>
      </c>
      <c r="E33" s="157"/>
      <c r="F33" s="158"/>
      <c r="H33" s="10"/>
      <c r="I33" s="145"/>
      <c r="J33" s="145"/>
      <c r="K33" s="145"/>
    </row>
    <row r="34" spans="1:14" outlineLevel="3" x14ac:dyDescent="0.25">
      <c r="A34" s="15" t="s">
        <v>69</v>
      </c>
      <c r="B34" s="49" t="s">
        <v>71</v>
      </c>
      <c r="C34" s="84">
        <v>1.7600000000000001E-2</v>
      </c>
      <c r="E34" s="157"/>
      <c r="F34" s="158"/>
      <c r="H34" s="10"/>
      <c r="I34" s="145"/>
      <c r="J34" s="145"/>
      <c r="K34" s="145"/>
    </row>
    <row r="35" spans="1:14" outlineLevel="3" x14ac:dyDescent="0.25">
      <c r="B35" s="49" t="s">
        <v>72</v>
      </c>
      <c r="C35" s="84">
        <v>1.7399999999999999E-2</v>
      </c>
      <c r="E35" s="157"/>
      <c r="F35" s="158"/>
      <c r="H35" s="10"/>
      <c r="I35" s="145"/>
      <c r="J35" s="145"/>
      <c r="K35" s="145"/>
    </row>
    <row r="36" spans="1:14" outlineLevel="3" x14ac:dyDescent="0.25">
      <c r="A36" s="15" t="s">
        <v>213</v>
      </c>
      <c r="B36" s="49" t="s">
        <v>217</v>
      </c>
      <c r="C36" s="84">
        <v>1.7000000000000001E-2</v>
      </c>
      <c r="E36" s="157"/>
      <c r="F36" s="158"/>
      <c r="H36" s="10"/>
      <c r="I36" s="145"/>
      <c r="J36" s="145"/>
      <c r="K36" s="145"/>
    </row>
    <row r="37" spans="1:14" outlineLevel="3" x14ac:dyDescent="0.25">
      <c r="B37" s="49" t="s">
        <v>214</v>
      </c>
      <c r="C37" s="159">
        <v>1.4999999999999999E-2</v>
      </c>
      <c r="E37" s="157"/>
      <c r="F37" s="158"/>
      <c r="H37" s="10"/>
      <c r="I37" s="145"/>
      <c r="J37" s="145"/>
      <c r="K37" s="145"/>
    </row>
    <row r="38" spans="1:14" outlineLevel="3" x14ac:dyDescent="0.25">
      <c r="C38" s="145"/>
      <c r="E38" s="157"/>
      <c r="F38" s="158"/>
      <c r="H38" s="10"/>
      <c r="I38" s="145"/>
      <c r="J38" s="145"/>
      <c r="K38" s="145"/>
    </row>
    <row r="39" spans="1:14" ht="16.5" outlineLevel="3" thickBot="1" x14ac:dyDescent="0.3">
      <c r="C39" s="160"/>
      <c r="D39" s="160"/>
      <c r="E39" s="160"/>
      <c r="F39" s="160" t="s">
        <v>17</v>
      </c>
      <c r="G39" s="16"/>
      <c r="H39" s="17"/>
      <c r="I39" s="145"/>
      <c r="J39" s="145"/>
      <c r="K39" s="145"/>
    </row>
    <row r="40" spans="1:14" ht="16.5" outlineLevel="3" thickTop="1" x14ac:dyDescent="0.25">
      <c r="B40" s="94" t="s">
        <v>17</v>
      </c>
      <c r="C40" s="161"/>
      <c r="D40" s="161"/>
      <c r="E40" s="161"/>
      <c r="F40" s="161" t="s">
        <v>17</v>
      </c>
      <c r="G40" s="18" t="s">
        <v>17</v>
      </c>
      <c r="H40" s="19" t="s">
        <v>17</v>
      </c>
      <c r="J40" s="145"/>
      <c r="K40" s="145"/>
      <c r="M40" s="15">
        <f>SUM(F39*H39)</f>
        <v>0</v>
      </c>
    </row>
    <row r="41" spans="1:14" ht="19.5" outlineLevel="2" x14ac:dyDescent="0.35">
      <c r="B41" s="162" t="s">
        <v>73</v>
      </c>
      <c r="C41" s="163" t="s">
        <v>74</v>
      </c>
      <c r="D41" s="164"/>
      <c r="E41" s="164"/>
      <c r="G41" s="9">
        <f>SUM(G12:G25)</f>
        <v>348403853.53000003</v>
      </c>
      <c r="H41" s="165">
        <f>SUM(H12:H25)</f>
        <v>348186447.45000005</v>
      </c>
      <c r="I41" s="145"/>
      <c r="J41" s="145"/>
      <c r="K41" s="145"/>
      <c r="M41" s="15">
        <f>SUM(F40*H40)</f>
        <v>0</v>
      </c>
    </row>
    <row r="42" spans="1:14" outlineLevel="2" x14ac:dyDescent="0.25">
      <c r="B42" s="166" t="s">
        <v>17</v>
      </c>
      <c r="C42" s="115"/>
      <c r="F42" s="35"/>
      <c r="G42" s="12"/>
      <c r="H42" s="20"/>
      <c r="I42" s="145"/>
      <c r="J42" s="145"/>
      <c r="K42" s="145"/>
      <c r="M42" s="15" t="e">
        <f>SUM(#REF!*#REF!)</f>
        <v>#REF!</v>
      </c>
    </row>
    <row r="43" spans="1:14" outlineLevel="2" x14ac:dyDescent="0.25">
      <c r="B43" s="167" t="s">
        <v>75</v>
      </c>
      <c r="C43" s="83" t="s">
        <v>76</v>
      </c>
      <c r="E43" s="115"/>
      <c r="F43" s="35"/>
      <c r="G43" s="168">
        <v>341407657.31</v>
      </c>
      <c r="H43" s="165">
        <v>342218842.52999997</v>
      </c>
      <c r="I43" s="145"/>
      <c r="J43" s="145"/>
      <c r="K43" s="145"/>
      <c r="M43" s="15" t="e">
        <f>SUM(F42*M42)</f>
        <v>#REF!</v>
      </c>
    </row>
    <row r="44" spans="1:14" outlineLevel="1" x14ac:dyDescent="0.25">
      <c r="B44" s="166"/>
      <c r="C44" s="35"/>
      <c r="E44" s="35"/>
      <c r="F44" s="35"/>
      <c r="G44" s="169" t="s">
        <v>17</v>
      </c>
      <c r="H44" s="20"/>
      <c r="J44" s="145"/>
      <c r="K44" s="145"/>
      <c r="M44" s="145">
        <f>SUM(M1:M41)</f>
        <v>3043148.7972220001</v>
      </c>
      <c r="N44" s="145">
        <f>SUM(N11:N41)</f>
        <v>187541582144.92322</v>
      </c>
    </row>
    <row r="45" spans="1:14" x14ac:dyDescent="0.25">
      <c r="B45" s="166"/>
      <c r="C45" s="170" t="s">
        <v>77</v>
      </c>
      <c r="G45" s="171">
        <f>G41-G43</f>
        <v>6996196.2200000286</v>
      </c>
      <c r="H45" s="172">
        <f>H41-H43</f>
        <v>5967604.9200000763</v>
      </c>
      <c r="I45" s="145"/>
      <c r="J45" s="145"/>
      <c r="K45" s="145"/>
    </row>
    <row r="46" spans="1:14" x14ac:dyDescent="0.25">
      <c r="B46" s="99"/>
      <c r="C46" s="115"/>
      <c r="D46" s="115"/>
      <c r="E46" s="115"/>
      <c r="F46" s="115"/>
      <c r="G46" s="35"/>
      <c r="H46" s="173"/>
      <c r="I46" s="145"/>
      <c r="J46" s="145"/>
      <c r="K46" s="145"/>
    </row>
    <row r="47" spans="1:14" x14ac:dyDescent="0.25">
      <c r="B47" s="99"/>
      <c r="C47" s="83" t="s">
        <v>78</v>
      </c>
      <c r="D47" s="35"/>
      <c r="F47" s="115"/>
      <c r="G47" s="174">
        <f>SUM(M44/H41)</f>
        <v>8.7399978359554032E-3</v>
      </c>
      <c r="H47" s="173"/>
      <c r="J47" s="145"/>
      <c r="K47" s="145"/>
    </row>
    <row r="48" spans="1:14" x14ac:dyDescent="0.25">
      <c r="B48" s="99" t="s">
        <v>17</v>
      </c>
      <c r="C48" s="35"/>
      <c r="D48" s="35"/>
      <c r="E48" s="38"/>
      <c r="F48" s="115"/>
      <c r="G48" s="115"/>
      <c r="H48" s="175"/>
      <c r="I48" s="145"/>
      <c r="J48" s="145"/>
      <c r="K48" s="145"/>
    </row>
    <row r="49" spans="2:11" x14ac:dyDescent="0.25">
      <c r="B49" s="99"/>
      <c r="C49" s="83" t="s">
        <v>79</v>
      </c>
      <c r="D49" s="35"/>
      <c r="F49" s="115"/>
      <c r="G49" s="176">
        <f>SUM(N44/H41)</f>
        <v>538.62401457154476</v>
      </c>
      <c r="H49" s="175"/>
    </row>
    <row r="50" spans="2:11" ht="16.5" thickBot="1" x14ac:dyDescent="0.3">
      <c r="B50" s="116" t="s">
        <v>17</v>
      </c>
      <c r="C50" s="177"/>
      <c r="D50" s="177"/>
      <c r="E50" s="177"/>
      <c r="F50" s="178" t="s">
        <v>17</v>
      </c>
      <c r="G50" s="179"/>
      <c r="H50" s="180" t="s">
        <v>17</v>
      </c>
    </row>
    <row r="51" spans="2:11" ht="16.5" thickTop="1" x14ac:dyDescent="0.25">
      <c r="B51" s="123"/>
      <c r="C51" s="120"/>
      <c r="D51" s="120"/>
      <c r="E51" s="120"/>
      <c r="F51" s="145"/>
      <c r="G51" s="145"/>
      <c r="H51" s="145"/>
      <c r="J51" s="145"/>
      <c r="K51" s="145"/>
    </row>
    <row r="52" spans="2:11" x14ac:dyDescent="0.25">
      <c r="F52" s="145"/>
      <c r="G52" s="145"/>
      <c r="H52" s="145"/>
      <c r="J52" s="145"/>
      <c r="K52" s="145"/>
    </row>
    <row r="53" spans="2:11" x14ac:dyDescent="0.25">
      <c r="F53" s="145"/>
      <c r="G53" s="145"/>
      <c r="H53" s="145"/>
      <c r="J53" s="145"/>
    </row>
    <row r="54" spans="2:11" x14ac:dyDescent="0.25">
      <c r="B54" s="15" t="s">
        <v>17</v>
      </c>
      <c r="F54" s="145" t="s">
        <v>17</v>
      </c>
      <c r="G54" s="145" t="s">
        <v>17</v>
      </c>
      <c r="H54" s="145" t="s">
        <v>17</v>
      </c>
      <c r="J54" s="145"/>
    </row>
    <row r="55" spans="2:11" x14ac:dyDescent="0.25">
      <c r="B55" s="15" t="s">
        <v>17</v>
      </c>
      <c r="F55" s="145"/>
      <c r="G55" s="145"/>
      <c r="H55" s="145"/>
      <c r="J55" s="145"/>
    </row>
    <row r="56" spans="2:11" x14ac:dyDescent="0.25">
      <c r="F56" s="145"/>
      <c r="G56" s="145"/>
      <c r="H56" s="145"/>
    </row>
    <row r="57" spans="2:11" x14ac:dyDescent="0.25">
      <c r="F57" s="145"/>
      <c r="G57" s="145"/>
      <c r="H57" s="145"/>
    </row>
    <row r="61" spans="2:11" x14ac:dyDescent="0.25">
      <c r="G61" s="181"/>
    </row>
    <row r="71" spans="2:13" x14ac:dyDescent="0.25">
      <c r="G71" s="181"/>
    </row>
    <row r="78" spans="2:13" x14ac:dyDescent="0.25">
      <c r="B78" s="35"/>
      <c r="C78" s="35"/>
      <c r="D78" s="35"/>
      <c r="E78" s="35"/>
      <c r="F78" s="35"/>
      <c r="G78" s="35"/>
      <c r="H78" s="35"/>
    </row>
    <row r="79" spans="2:13" x14ac:dyDescent="0.25">
      <c r="B79" s="35"/>
      <c r="C79" s="35"/>
      <c r="D79" s="35"/>
      <c r="E79" s="35"/>
      <c r="F79" s="35"/>
      <c r="G79" s="35"/>
      <c r="H79" s="35"/>
      <c r="M79" s="35"/>
    </row>
    <row r="80" spans="2:13" x14ac:dyDescent="0.25">
      <c r="B80" s="35"/>
      <c r="C80" s="35"/>
      <c r="D80" s="35"/>
      <c r="E80" s="35"/>
      <c r="F80" s="35"/>
      <c r="G80" s="35"/>
      <c r="H80" s="35"/>
      <c r="M80" s="35"/>
    </row>
    <row r="81" spans="2:13" x14ac:dyDescent="0.25">
      <c r="B81" s="35"/>
      <c r="C81" s="35"/>
      <c r="D81" s="35"/>
      <c r="E81" s="35"/>
      <c r="F81" s="35"/>
      <c r="G81" s="35"/>
      <c r="H81" s="35"/>
      <c r="M81" s="35"/>
    </row>
    <row r="82" spans="2:13" x14ac:dyDescent="0.25">
      <c r="B82" s="35"/>
      <c r="C82" s="35"/>
      <c r="D82" s="35"/>
      <c r="E82" s="35"/>
      <c r="F82" s="35"/>
      <c r="G82" s="35"/>
      <c r="H82" s="35"/>
      <c r="M82" s="35"/>
    </row>
    <row r="83" spans="2:13" x14ac:dyDescent="0.25"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</row>
    <row r="84" spans="2:13" x14ac:dyDescent="0.25"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</row>
    <row r="85" spans="2:13" x14ac:dyDescent="0.25"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</row>
    <row r="86" spans="2:13" x14ac:dyDescent="0.25"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</row>
    <row r="87" spans="2:13" x14ac:dyDescent="0.25"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</row>
    <row r="88" spans="2:13" x14ac:dyDescent="0.25"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</row>
    <row r="89" spans="2:13" x14ac:dyDescent="0.25"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</row>
    <row r="90" spans="2:13" x14ac:dyDescent="0.25"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</row>
    <row r="91" spans="2:13" x14ac:dyDescent="0.25"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</row>
    <row r="92" spans="2:13" x14ac:dyDescent="0.25"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</row>
    <row r="93" spans="2:13" x14ac:dyDescent="0.25"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</row>
    <row r="94" spans="2:13" x14ac:dyDescent="0.25"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</row>
    <row r="95" spans="2:13" x14ac:dyDescent="0.25"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</row>
    <row r="96" spans="2:13" x14ac:dyDescent="0.25"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</row>
    <row r="97" spans="2:13" x14ac:dyDescent="0.25"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</row>
    <row r="98" spans="2:13" x14ac:dyDescent="0.25"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</row>
    <row r="99" spans="2:13" x14ac:dyDescent="0.25"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</row>
    <row r="100" spans="2:13" x14ac:dyDescent="0.25"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</row>
    <row r="101" spans="2:13" x14ac:dyDescent="0.25"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</row>
    <row r="102" spans="2:13" x14ac:dyDescent="0.25"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</row>
    <row r="103" spans="2:13" x14ac:dyDescent="0.25"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</row>
    <row r="104" spans="2:13" x14ac:dyDescent="0.25"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</row>
    <row r="105" spans="2:13" x14ac:dyDescent="0.25"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</row>
    <row r="106" spans="2:13" x14ac:dyDescent="0.25"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</row>
    <row r="107" spans="2:13" x14ac:dyDescent="0.25"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</row>
    <row r="108" spans="2:13" x14ac:dyDescent="0.25"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</row>
    <row r="109" spans="2:13" x14ac:dyDescent="0.25"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</row>
    <row r="110" spans="2:13" x14ac:dyDescent="0.25"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</row>
    <row r="111" spans="2:13" x14ac:dyDescent="0.25"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</row>
    <row r="112" spans="2:13" x14ac:dyDescent="0.25"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</row>
    <row r="113" spans="2:13" x14ac:dyDescent="0.25"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</row>
    <row r="114" spans="2:13" x14ac:dyDescent="0.25"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</row>
    <row r="115" spans="2:13" x14ac:dyDescent="0.25"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</row>
    <row r="116" spans="2:13" x14ac:dyDescent="0.25"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</row>
    <row r="117" spans="2:13" x14ac:dyDescent="0.25"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</row>
    <row r="118" spans="2:13" x14ac:dyDescent="0.25"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</row>
    <row r="119" spans="2:13" x14ac:dyDescent="0.25"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</row>
    <row r="120" spans="2:13" x14ac:dyDescent="0.25"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</row>
    <row r="121" spans="2:13" x14ac:dyDescent="0.25">
      <c r="I121" s="35"/>
      <c r="J121" s="35"/>
      <c r="K121" s="35"/>
      <c r="L121" s="35"/>
      <c r="M121" s="35"/>
    </row>
    <row r="122" spans="2:13" x14ac:dyDescent="0.25">
      <c r="I122" s="35"/>
      <c r="J122" s="35"/>
      <c r="K122" s="35"/>
      <c r="L122" s="35"/>
    </row>
    <row r="123" spans="2:13" x14ac:dyDescent="0.25">
      <c r="I123" s="35"/>
      <c r="J123" s="35"/>
      <c r="K123" s="35"/>
      <c r="L123" s="35"/>
    </row>
    <row r="124" spans="2:13" x14ac:dyDescent="0.25">
      <c r="I124" s="35"/>
      <c r="J124" s="35"/>
      <c r="K124" s="35"/>
      <c r="L124" s="35"/>
    </row>
    <row r="125" spans="2:13" x14ac:dyDescent="0.25">
      <c r="I125" s="35"/>
      <c r="J125" s="35"/>
      <c r="K125" s="35"/>
      <c r="L125" s="35"/>
    </row>
  </sheetData>
  <mergeCells count="2">
    <mergeCell ref="G1:H1"/>
    <mergeCell ref="G3:H3"/>
  </mergeCells>
  <phoneticPr fontId="21" type="noConversion"/>
  <printOptions horizontalCentered="1"/>
  <pageMargins left="0" right="0" top="0.5" bottom="0" header="1.25" footer="0.5"/>
  <pageSetup scale="85" orientation="portrait" r:id="rId1"/>
  <headerFooter alignWithMargins="0">
    <oddFooter>&amp;CPage 2 of 5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pageSetUpPr fitToPage="1"/>
  </sheetPr>
  <dimension ref="C1:O61"/>
  <sheetViews>
    <sheetView topLeftCell="B1" zoomScale="75" zoomScaleNormal="75" zoomScaleSheetLayoutView="50" workbookViewId="0">
      <selection activeCell="I29" sqref="I29"/>
    </sheetView>
  </sheetViews>
  <sheetFormatPr defaultColWidth="9.77734375" defaultRowHeight="15.75" x14ac:dyDescent="0.25"/>
  <cols>
    <col min="1" max="5" width="8.6640625" style="15" customWidth="1"/>
    <col min="6" max="6" width="25.44140625" style="15" customWidth="1"/>
    <col min="7" max="7" width="30.44140625" style="15" customWidth="1"/>
    <col min="8" max="8" width="14.5546875" style="15" customWidth="1"/>
    <col min="9" max="9" width="15.44140625" style="15" customWidth="1"/>
    <col min="10" max="10" width="16.5546875" style="15" bestFit="1" customWidth="1"/>
    <col min="11" max="11" width="19.21875" style="15" customWidth="1"/>
    <col min="12" max="12" width="15.77734375" style="15" customWidth="1"/>
    <col min="13" max="16384" width="9.77734375" style="15"/>
  </cols>
  <sheetData>
    <row r="1" spans="3:14" ht="24.95" customHeight="1" thickTop="1" x14ac:dyDescent="0.35">
      <c r="F1" s="182" t="s">
        <v>24</v>
      </c>
      <c r="G1" s="95"/>
      <c r="H1" s="95"/>
      <c r="I1" s="95"/>
      <c r="J1" s="98"/>
    </row>
    <row r="2" spans="3:14" x14ac:dyDescent="0.25">
      <c r="F2" s="183" t="s">
        <v>80</v>
      </c>
      <c r="G2" s="184"/>
      <c r="H2" s="35"/>
      <c r="I2" s="35"/>
      <c r="J2" s="101"/>
    </row>
    <row r="3" spans="3:14" ht="16.5" thickBot="1" x14ac:dyDescent="0.3">
      <c r="F3" s="185" t="s">
        <v>81</v>
      </c>
      <c r="G3" s="186"/>
      <c r="H3" s="117"/>
      <c r="I3" s="187"/>
      <c r="J3" s="188">
        <v>44500</v>
      </c>
      <c r="K3" s="189" t="s">
        <v>82</v>
      </c>
    </row>
    <row r="4" spans="3:14" ht="16.5" thickTop="1" x14ac:dyDescent="0.25">
      <c r="J4" s="190"/>
    </row>
    <row r="5" spans="3:14" ht="18" customHeight="1" x14ac:dyDescent="0.25">
      <c r="F5" s="191" t="s">
        <v>83</v>
      </c>
      <c r="G5" s="192" t="s">
        <v>84</v>
      </c>
      <c r="H5" s="193" t="s">
        <v>85</v>
      </c>
      <c r="I5" s="193" t="s">
        <v>86</v>
      </c>
      <c r="J5" s="3" t="s">
        <v>87</v>
      </c>
      <c r="K5" s="194" t="s">
        <v>88</v>
      </c>
      <c r="L5" s="195"/>
    </row>
    <row r="6" spans="3:14" ht="18" customHeight="1" x14ac:dyDescent="0.25">
      <c r="F6" s="1"/>
      <c r="G6" s="196"/>
      <c r="H6" s="197"/>
      <c r="I6" s="197"/>
      <c r="K6" s="198"/>
      <c r="L6" s="195"/>
    </row>
    <row r="7" spans="3:14" ht="18" customHeight="1" x14ac:dyDescent="0.25">
      <c r="F7" s="2" t="s">
        <v>89</v>
      </c>
      <c r="G7" s="199" t="s">
        <v>90</v>
      </c>
      <c r="H7" s="197">
        <v>109308.03</v>
      </c>
      <c r="I7" s="197">
        <v>109312.21</v>
      </c>
      <c r="J7" s="197">
        <f>+I7-H7</f>
        <v>4.180000000007567</v>
      </c>
      <c r="K7" s="197">
        <v>109308.03</v>
      </c>
      <c r="L7" s="195"/>
      <c r="M7" s="195"/>
    </row>
    <row r="8" spans="3:14" ht="18" customHeight="1" x14ac:dyDescent="0.25">
      <c r="F8" s="2" t="s">
        <v>91</v>
      </c>
      <c r="G8" s="199" t="s">
        <v>92</v>
      </c>
      <c r="H8" s="200">
        <v>615051.92000000004</v>
      </c>
      <c r="I8" s="200">
        <v>615065.66</v>
      </c>
      <c r="J8" s="197">
        <f>+I8-H8</f>
        <v>13.739999999990687</v>
      </c>
      <c r="K8" s="200">
        <v>615051.92000000004</v>
      </c>
      <c r="L8" s="195"/>
      <c r="M8" s="195"/>
    </row>
    <row r="9" spans="3:14" ht="18" customHeight="1" x14ac:dyDescent="0.25">
      <c r="F9" s="2" t="s">
        <v>93</v>
      </c>
      <c r="G9" s="199" t="s">
        <v>94</v>
      </c>
      <c r="H9" s="200">
        <v>229323.76</v>
      </c>
      <c r="I9" s="200">
        <v>229329.42</v>
      </c>
      <c r="J9" s="201">
        <f>+I9-H9</f>
        <v>5.6600000000034925</v>
      </c>
      <c r="K9" s="200">
        <v>229323.76</v>
      </c>
      <c r="L9" s="195"/>
      <c r="M9" s="195"/>
    </row>
    <row r="10" spans="3:14" ht="18" customHeight="1" x14ac:dyDescent="0.25">
      <c r="F10" s="2" t="s">
        <v>95</v>
      </c>
      <c r="G10" s="199" t="s">
        <v>96</v>
      </c>
      <c r="H10" s="200">
        <v>76487.929999999993</v>
      </c>
      <c r="I10" s="200">
        <v>76489.820000000007</v>
      </c>
      <c r="J10" s="197">
        <f>+I10-H10</f>
        <v>1.8900000000139698</v>
      </c>
      <c r="K10" s="200">
        <v>76487.929999999993</v>
      </c>
      <c r="L10" s="195"/>
      <c r="M10" s="195"/>
    </row>
    <row r="11" spans="3:14" ht="18" customHeight="1" x14ac:dyDescent="0.25">
      <c r="F11" s="2" t="s">
        <v>97</v>
      </c>
      <c r="G11" s="199" t="s">
        <v>98</v>
      </c>
      <c r="H11" s="200">
        <v>2381360.27</v>
      </c>
      <c r="I11" s="200">
        <v>2381420.88</v>
      </c>
      <c r="J11" s="197">
        <f t="shared" ref="J11:J28" si="0">+I11-H11</f>
        <v>60.609999999869615</v>
      </c>
      <c r="K11" s="200">
        <v>2381360.27</v>
      </c>
      <c r="L11" s="195"/>
      <c r="M11" s="195"/>
    </row>
    <row r="12" spans="3:14" ht="18" customHeight="1" x14ac:dyDescent="0.25">
      <c r="C12" s="15" t="s">
        <v>17</v>
      </c>
      <c r="F12" s="2" t="s">
        <v>99</v>
      </c>
      <c r="G12" s="199" t="s">
        <v>100</v>
      </c>
      <c r="H12" s="202">
        <v>662010.30000000005</v>
      </c>
      <c r="I12" s="202">
        <v>662023.41</v>
      </c>
      <c r="J12" s="197">
        <f t="shared" si="0"/>
        <v>13.10999999998603</v>
      </c>
      <c r="K12" s="202">
        <v>662010.30000000005</v>
      </c>
      <c r="L12" s="195"/>
      <c r="M12" s="195"/>
      <c r="N12" s="15" t="s">
        <v>101</v>
      </c>
    </row>
    <row r="13" spans="3:14" ht="18" customHeight="1" x14ac:dyDescent="0.25">
      <c r="F13" s="2" t="s">
        <v>102</v>
      </c>
      <c r="G13" s="199" t="s">
        <v>103</v>
      </c>
      <c r="H13" s="200">
        <v>8.1999999999999993</v>
      </c>
      <c r="I13" s="200">
        <v>8.1999999999999993</v>
      </c>
      <c r="J13" s="197">
        <f>+I13-H13</f>
        <v>0</v>
      </c>
      <c r="K13" s="200">
        <v>8.1999999999999993</v>
      </c>
      <c r="L13" s="195"/>
      <c r="M13" s="195"/>
    </row>
    <row r="14" spans="3:14" ht="18" customHeight="1" x14ac:dyDescent="0.25">
      <c r="F14" s="2" t="s">
        <v>104</v>
      </c>
      <c r="G14" s="2" t="s">
        <v>105</v>
      </c>
      <c r="H14" s="202">
        <v>903992.47</v>
      </c>
      <c r="I14" s="202">
        <v>904015.17</v>
      </c>
      <c r="J14" s="197">
        <f t="shared" si="0"/>
        <v>22.700000000069849</v>
      </c>
      <c r="K14" s="202">
        <v>903992.47</v>
      </c>
      <c r="L14" s="195"/>
      <c r="M14" s="199"/>
    </row>
    <row r="15" spans="3:14" ht="18" customHeight="1" x14ac:dyDescent="0.25">
      <c r="F15" s="2" t="s">
        <v>106</v>
      </c>
      <c r="G15" s="2"/>
      <c r="H15" s="200">
        <v>6077679.8700000001</v>
      </c>
      <c r="I15" s="200">
        <v>1236636.07</v>
      </c>
      <c r="J15" s="197">
        <f t="shared" si="0"/>
        <v>-4841043.8</v>
      </c>
      <c r="K15" s="200">
        <v>6077679.8700000001</v>
      </c>
      <c r="L15" s="195"/>
      <c r="M15" s="195"/>
    </row>
    <row r="16" spans="3:14" ht="18" customHeight="1" x14ac:dyDescent="0.25">
      <c r="F16" s="2" t="s">
        <v>107</v>
      </c>
      <c r="G16" s="2" t="s">
        <v>108</v>
      </c>
      <c r="H16" s="200">
        <v>110161.52</v>
      </c>
      <c r="I16" s="200">
        <v>110164.22</v>
      </c>
      <c r="J16" s="197">
        <f t="shared" si="0"/>
        <v>2.6999999999970896</v>
      </c>
      <c r="K16" s="200">
        <v>110161.52</v>
      </c>
      <c r="L16" s="195"/>
      <c r="M16" s="195"/>
    </row>
    <row r="17" spans="6:15" ht="18" customHeight="1" x14ac:dyDescent="0.25">
      <c r="F17" s="2" t="s">
        <v>109</v>
      </c>
      <c r="G17" s="2" t="s">
        <v>110</v>
      </c>
      <c r="H17" s="200">
        <v>411153.03</v>
      </c>
      <c r="I17" s="200">
        <v>411163.19</v>
      </c>
      <c r="J17" s="197">
        <f t="shared" si="0"/>
        <v>10.159999999974389</v>
      </c>
      <c r="K17" s="200">
        <v>411153.03</v>
      </c>
      <c r="L17" s="195"/>
      <c r="M17" s="195"/>
    </row>
    <row r="18" spans="6:15" ht="18" customHeight="1" x14ac:dyDescent="0.25">
      <c r="F18" s="2" t="s">
        <v>111</v>
      </c>
      <c r="G18" s="2" t="s">
        <v>112</v>
      </c>
      <c r="H18" s="200">
        <v>107972.62</v>
      </c>
      <c r="I18" s="200">
        <v>107975.12</v>
      </c>
      <c r="J18" s="197">
        <f t="shared" si="0"/>
        <v>2.5</v>
      </c>
      <c r="K18" s="200">
        <v>107972.62</v>
      </c>
      <c r="L18" s="195"/>
      <c r="M18" s="195"/>
    </row>
    <row r="19" spans="6:15" ht="18" customHeight="1" x14ac:dyDescent="0.25">
      <c r="F19" s="2" t="s">
        <v>113</v>
      </c>
      <c r="G19" s="2" t="s">
        <v>114</v>
      </c>
      <c r="H19" s="200">
        <v>0</v>
      </c>
      <c r="I19" s="200">
        <v>0</v>
      </c>
      <c r="J19" s="197">
        <f t="shared" si="0"/>
        <v>0</v>
      </c>
      <c r="K19" s="200">
        <v>0</v>
      </c>
      <c r="L19" s="195"/>
      <c r="M19" s="195"/>
    </row>
    <row r="20" spans="6:15" ht="18" customHeight="1" x14ac:dyDescent="0.25">
      <c r="F20" s="2" t="s">
        <v>115</v>
      </c>
      <c r="G20" s="1"/>
      <c r="H20" s="200"/>
      <c r="I20" s="200"/>
      <c r="J20" s="197">
        <f t="shared" si="0"/>
        <v>0</v>
      </c>
      <c r="K20" s="200"/>
      <c r="L20" s="195"/>
      <c r="M20" s="195"/>
    </row>
    <row r="21" spans="6:15" ht="18" customHeight="1" x14ac:dyDescent="0.25">
      <c r="F21" s="2" t="s">
        <v>116</v>
      </c>
      <c r="G21" s="2" t="s">
        <v>117</v>
      </c>
      <c r="H21" s="200">
        <v>3.02</v>
      </c>
      <c r="I21" s="200">
        <v>947700.11</v>
      </c>
      <c r="J21" s="197">
        <f t="shared" si="0"/>
        <v>947697.09</v>
      </c>
      <c r="K21" s="200">
        <v>3.02</v>
      </c>
      <c r="L21" s="195"/>
      <c r="M21" s="195"/>
    </row>
    <row r="22" spans="6:15" ht="18" customHeight="1" x14ac:dyDescent="0.25">
      <c r="F22" s="2" t="s">
        <v>118</v>
      </c>
      <c r="G22" s="1" t="s">
        <v>119</v>
      </c>
      <c r="H22" s="200">
        <v>1065465.8600000001</v>
      </c>
      <c r="I22" s="200">
        <v>1065493.18</v>
      </c>
      <c r="J22" s="197">
        <f t="shared" si="0"/>
        <v>27.319999999832362</v>
      </c>
      <c r="K22" s="200">
        <v>1065465.8600000001</v>
      </c>
      <c r="L22" s="195"/>
      <c r="M22" s="195"/>
    </row>
    <row r="23" spans="6:15" ht="18" customHeight="1" x14ac:dyDescent="0.25">
      <c r="F23" s="2" t="s">
        <v>120</v>
      </c>
      <c r="G23" s="1"/>
      <c r="H23" s="200">
        <v>844401.8</v>
      </c>
      <c r="I23" s="200">
        <v>844422.54</v>
      </c>
      <c r="J23" s="197">
        <f t="shared" si="0"/>
        <v>20.739999999990687</v>
      </c>
      <c r="K23" s="200">
        <v>844401.8</v>
      </c>
      <c r="L23" s="195"/>
      <c r="M23" s="195"/>
    </row>
    <row r="24" spans="6:15" ht="18" customHeight="1" x14ac:dyDescent="0.25">
      <c r="F24" s="2" t="s">
        <v>121</v>
      </c>
      <c r="G24" s="1"/>
      <c r="H24" s="200">
        <v>1610155.1</v>
      </c>
      <c r="I24" s="200">
        <v>1610194.94</v>
      </c>
      <c r="J24" s="197">
        <f t="shared" si="0"/>
        <v>39.839999999850988</v>
      </c>
      <c r="K24" s="200">
        <v>1610155.1</v>
      </c>
      <c r="L24" s="195"/>
      <c r="M24" s="195"/>
      <c r="N24" s="195"/>
      <c r="O24" s="195"/>
    </row>
    <row r="25" spans="6:15" ht="18" customHeight="1" x14ac:dyDescent="0.25">
      <c r="F25" s="2" t="s">
        <v>122</v>
      </c>
      <c r="G25" s="1"/>
      <c r="H25" s="200">
        <v>710.9</v>
      </c>
      <c r="I25" s="200">
        <v>710.9</v>
      </c>
      <c r="J25" s="197">
        <f t="shared" si="0"/>
        <v>0</v>
      </c>
      <c r="K25" s="200">
        <v>710.9</v>
      </c>
      <c r="L25" s="195"/>
      <c r="M25" s="195"/>
      <c r="N25" s="195"/>
      <c r="O25" s="195"/>
    </row>
    <row r="26" spans="6:15" ht="18" customHeight="1" x14ac:dyDescent="0.25">
      <c r="F26" s="2" t="s">
        <v>123</v>
      </c>
      <c r="G26" s="1"/>
      <c r="H26" s="203">
        <v>26621693.690000001</v>
      </c>
      <c r="I26" s="203">
        <v>23664554.07</v>
      </c>
      <c r="J26" s="197">
        <f t="shared" si="0"/>
        <v>-2957139.620000001</v>
      </c>
      <c r="K26" s="203">
        <v>26621693.690000001</v>
      </c>
      <c r="L26" s="195"/>
      <c r="M26" s="195"/>
      <c r="N26" s="195"/>
      <c r="O26" s="195"/>
    </row>
    <row r="27" spans="6:15" ht="18" customHeight="1" x14ac:dyDescent="0.25">
      <c r="F27" s="2" t="s">
        <v>124</v>
      </c>
      <c r="G27" s="1"/>
      <c r="H27" s="203">
        <v>2175826.25</v>
      </c>
      <c r="I27" s="203">
        <v>2175835.19</v>
      </c>
      <c r="J27" s="197">
        <f t="shared" si="0"/>
        <v>8.9399999999441206</v>
      </c>
      <c r="K27" s="203">
        <v>2175826.25</v>
      </c>
      <c r="L27" s="195"/>
      <c r="M27" s="195"/>
      <c r="N27" s="195"/>
      <c r="O27" s="195"/>
    </row>
    <row r="28" spans="6:15" ht="18" customHeight="1" x14ac:dyDescent="0.25">
      <c r="F28" s="2" t="s">
        <v>125</v>
      </c>
      <c r="G28" s="1"/>
      <c r="H28" s="203">
        <v>2605142.17</v>
      </c>
      <c r="I28" s="203">
        <v>17085429.120000001</v>
      </c>
      <c r="J28" s="197">
        <f t="shared" si="0"/>
        <v>14480286.950000001</v>
      </c>
      <c r="K28" s="203">
        <v>2605142.17</v>
      </c>
      <c r="L28" s="195"/>
      <c r="M28" s="195"/>
      <c r="N28" s="195"/>
      <c r="O28" s="195"/>
    </row>
    <row r="29" spans="6:15" ht="18" customHeight="1" x14ac:dyDescent="0.25">
      <c r="F29" s="2"/>
      <c r="G29" s="1"/>
      <c r="H29" s="203"/>
      <c r="I29" s="203"/>
      <c r="J29" s="203"/>
      <c r="K29" s="203"/>
      <c r="L29" s="195"/>
      <c r="M29" s="195"/>
      <c r="N29" s="195"/>
      <c r="O29" s="195"/>
    </row>
    <row r="30" spans="6:15" ht="18" customHeight="1" x14ac:dyDescent="0.25">
      <c r="F30" s="2" t="s">
        <v>20</v>
      </c>
      <c r="G30" s="1"/>
      <c r="H30" s="4">
        <f>SUM(H7:H28)</f>
        <v>46607908.710000001</v>
      </c>
      <c r="I30" s="4">
        <f>SUM(I7:I28)</f>
        <v>54237943.420000002</v>
      </c>
      <c r="J30" s="197">
        <f>SUM(J7:J28)</f>
        <v>7630034.709999999</v>
      </c>
      <c r="K30" s="4">
        <f>SUM(K7:K28)</f>
        <v>46607908.710000001</v>
      </c>
      <c r="L30" s="195"/>
      <c r="M30" s="195"/>
      <c r="N30" s="195"/>
      <c r="O30" s="195"/>
    </row>
    <row r="31" spans="6:15" ht="18" customHeight="1" x14ac:dyDescent="0.25">
      <c r="F31" s="205" t="s">
        <v>126</v>
      </c>
      <c r="G31" s="1"/>
      <c r="H31" s="206"/>
      <c r="I31" s="4"/>
      <c r="J31" s="4"/>
      <c r="K31" s="4"/>
      <c r="L31" s="4"/>
      <c r="M31" s="195"/>
      <c r="N31" s="195"/>
      <c r="O31" s="195"/>
    </row>
    <row r="32" spans="6:15" ht="18" customHeight="1" x14ac:dyDescent="0.25">
      <c r="F32" s="205"/>
      <c r="G32" s="1"/>
      <c r="H32" s="206"/>
      <c r="I32" s="4"/>
      <c r="J32" s="207"/>
      <c r="K32" s="4"/>
      <c r="L32" s="4"/>
      <c r="M32" s="195"/>
      <c r="N32" s="195"/>
      <c r="O32" s="195"/>
    </row>
    <row r="33" spans="6:15" ht="18" customHeight="1" x14ac:dyDescent="0.25">
      <c r="F33" s="205"/>
      <c r="G33" s="1"/>
      <c r="H33" s="206"/>
      <c r="I33" s="4"/>
      <c r="J33" s="4"/>
      <c r="K33" s="4"/>
      <c r="L33" s="4"/>
      <c r="M33" s="195"/>
      <c r="N33" s="195"/>
      <c r="O33" s="195"/>
    </row>
    <row r="34" spans="6:15" ht="18" customHeight="1" x14ac:dyDescent="0.25">
      <c r="F34" s="205"/>
      <c r="G34" s="1"/>
      <c r="H34" s="206"/>
      <c r="I34" s="4"/>
      <c r="J34" s="4"/>
      <c r="K34" s="4"/>
      <c r="L34" s="4"/>
      <c r="M34" s="195"/>
      <c r="N34" s="195"/>
      <c r="O34" s="195"/>
    </row>
    <row r="35" spans="6:15" ht="18" customHeight="1" thickBot="1" x14ac:dyDescent="0.3">
      <c r="F35" s="1"/>
      <c r="G35" s="1"/>
      <c r="H35" s="206"/>
      <c r="I35" s="4"/>
      <c r="J35" s="195"/>
      <c r="K35" s="4"/>
      <c r="L35" s="4"/>
      <c r="M35" s="195"/>
      <c r="N35" s="195"/>
      <c r="O35" s="195"/>
    </row>
    <row r="36" spans="6:15" ht="18" customHeight="1" thickTop="1" x14ac:dyDescent="0.25">
      <c r="F36" s="208" t="s">
        <v>127</v>
      </c>
      <c r="G36" s="209"/>
      <c r="H36" s="210" t="s">
        <v>74</v>
      </c>
      <c r="I36" s="95"/>
      <c r="J36" s="211">
        <f>+I30</f>
        <v>54237943.420000002</v>
      </c>
      <c r="K36" s="4"/>
      <c r="L36" s="4"/>
      <c r="M36" s="195"/>
      <c r="N36" s="195"/>
      <c r="O36" s="195"/>
    </row>
    <row r="37" spans="6:15" ht="18" customHeight="1" x14ac:dyDescent="0.25">
      <c r="F37" s="212"/>
      <c r="G37" s="1"/>
      <c r="H37" s="1" t="s">
        <v>76</v>
      </c>
      <c r="I37" s="35"/>
      <c r="J37" s="213">
        <f>+H30</f>
        <v>46607908.710000001</v>
      </c>
      <c r="K37" s="4"/>
      <c r="L37" s="4"/>
      <c r="M37" s="195"/>
      <c r="N37" s="195"/>
      <c r="O37" s="195"/>
    </row>
    <row r="38" spans="6:15" ht="18" customHeight="1" thickBot="1" x14ac:dyDescent="0.3">
      <c r="F38" s="214"/>
      <c r="G38" s="215" t="s">
        <v>128</v>
      </c>
      <c r="H38" s="215"/>
      <c r="I38" s="117"/>
      <c r="J38" s="216">
        <v>-6850241.54</v>
      </c>
      <c r="K38" s="4"/>
      <c r="L38" s="4"/>
      <c r="M38" s="195"/>
      <c r="N38" s="195"/>
      <c r="O38" s="195"/>
    </row>
    <row r="39" spans="6:15" ht="18" customHeight="1" thickTop="1" x14ac:dyDescent="0.25">
      <c r="F39" s="217"/>
      <c r="G39" s="1"/>
      <c r="H39" s="1"/>
      <c r="I39" s="218"/>
      <c r="J39" s="195"/>
      <c r="K39" s="4"/>
      <c r="L39" s="4"/>
      <c r="M39" s="195"/>
      <c r="N39" s="195"/>
      <c r="O39" s="195"/>
    </row>
    <row r="40" spans="6:15" ht="18" customHeight="1" x14ac:dyDescent="0.25">
      <c r="G40" s="40"/>
      <c r="H40" s="40"/>
      <c r="J40" s="195"/>
      <c r="K40" s="4"/>
      <c r="L40" s="4"/>
      <c r="M40" s="195"/>
      <c r="N40" s="195"/>
      <c r="O40" s="195"/>
    </row>
    <row r="41" spans="6:15" ht="18" customHeight="1" x14ac:dyDescent="0.25">
      <c r="F41" s="123"/>
      <c r="G41" s="120"/>
      <c r="I41" s="40"/>
      <c r="J41" s="195"/>
      <c r="K41" s="4"/>
      <c r="L41" s="4"/>
      <c r="M41" s="195"/>
      <c r="N41" s="195"/>
      <c r="O41" s="195"/>
    </row>
    <row r="42" spans="6:15" ht="18" customHeight="1" x14ac:dyDescent="0.25">
      <c r="G42" s="36"/>
      <c r="H42" s="36"/>
      <c r="I42" s="219"/>
      <c r="J42" s="195"/>
      <c r="K42" s="220"/>
      <c r="L42" s="195"/>
      <c r="M42" s="195"/>
      <c r="N42" s="195"/>
      <c r="O42" s="195"/>
    </row>
    <row r="43" spans="6:15" ht="18" customHeight="1" x14ac:dyDescent="0.25">
      <c r="H43" s="145"/>
      <c r="I43" s="204"/>
      <c r="J43" s="195"/>
      <c r="K43" s="204"/>
      <c r="L43" s="195"/>
      <c r="M43" s="195"/>
      <c r="N43" s="195"/>
      <c r="O43" s="195"/>
    </row>
    <row r="44" spans="6:15" ht="18" customHeight="1" x14ac:dyDescent="0.25">
      <c r="I44" s="40"/>
      <c r="J44" s="195"/>
      <c r="K44" s="204"/>
    </row>
    <row r="45" spans="6:15" ht="18" customHeight="1" x14ac:dyDescent="0.25">
      <c r="I45" s="40"/>
      <c r="J45" s="195"/>
      <c r="K45" s="204"/>
    </row>
    <row r="46" spans="6:15" ht="18" customHeight="1" x14ac:dyDescent="0.25">
      <c r="I46" s="40"/>
      <c r="J46" s="195"/>
      <c r="K46" s="204"/>
    </row>
    <row r="47" spans="6:15" ht="18" customHeight="1" x14ac:dyDescent="0.25">
      <c r="I47" s="40"/>
      <c r="J47" s="195"/>
      <c r="K47" s="40"/>
    </row>
    <row r="48" spans="6:15" ht="18" customHeight="1" x14ac:dyDescent="0.25">
      <c r="I48" s="40"/>
      <c r="J48" s="195"/>
      <c r="K48" s="40"/>
    </row>
    <row r="49" spans="9:11" ht="18" customHeight="1" x14ac:dyDescent="0.25">
      <c r="I49" s="40"/>
      <c r="J49" s="195"/>
      <c r="K49" s="40"/>
    </row>
    <row r="50" spans="9:11" ht="18" customHeight="1" x14ac:dyDescent="0.25">
      <c r="I50" s="40"/>
      <c r="J50" s="195"/>
      <c r="K50" s="40"/>
    </row>
    <row r="51" spans="9:11" ht="18" customHeight="1" x14ac:dyDescent="0.25">
      <c r="J51" s="195"/>
    </row>
    <row r="52" spans="9:11" ht="18" customHeight="1" x14ac:dyDescent="0.25"/>
    <row r="53" spans="9:11" ht="18" customHeight="1" x14ac:dyDescent="0.25">
      <c r="J53" s="221"/>
    </row>
    <row r="54" spans="9:11" ht="18" customHeight="1" x14ac:dyDescent="0.25"/>
    <row r="55" spans="9:11" ht="18" customHeight="1" x14ac:dyDescent="0.25"/>
    <row r="56" spans="9:11" ht="18" customHeight="1" x14ac:dyDescent="0.25"/>
    <row r="57" spans="9:11" ht="18" customHeight="1" x14ac:dyDescent="0.25"/>
    <row r="58" spans="9:11" ht="18" customHeight="1" x14ac:dyDescent="0.25"/>
    <row r="59" spans="9:11" ht="20.100000000000001" customHeight="1" x14ac:dyDescent="0.25"/>
    <row r="60" spans="9:11" ht="20.100000000000001" customHeight="1" x14ac:dyDescent="0.25"/>
    <row r="61" spans="9:11" ht="20.100000000000001" customHeight="1" x14ac:dyDescent="0.25"/>
  </sheetData>
  <phoneticPr fontId="21" type="noConversion"/>
  <printOptions horizontalCentered="1"/>
  <pageMargins left="0" right="0" top="0.75" bottom="0.52" header="0" footer="0.5"/>
  <pageSetup scale="78" orientation="portrait" r:id="rId1"/>
  <headerFooter alignWithMargins="0">
    <oddFooter>&amp;CPage 3 of 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/>
  <dimension ref="A1:T48"/>
  <sheetViews>
    <sheetView zoomScale="75" workbookViewId="0">
      <selection activeCell="J27" sqref="J27"/>
    </sheetView>
  </sheetViews>
  <sheetFormatPr defaultColWidth="9.77734375" defaultRowHeight="15.75" x14ac:dyDescent="0.25"/>
  <cols>
    <col min="1" max="1" width="3" style="15" customWidth="1"/>
    <col min="2" max="2" width="20.77734375" style="15" customWidth="1"/>
    <col min="3" max="3" width="5.5546875" style="15" customWidth="1"/>
    <col min="4" max="5" width="13.77734375" style="15" customWidth="1"/>
    <col min="6" max="6" width="13.5546875" style="15" bestFit="1" customWidth="1"/>
    <col min="7" max="8" width="13.77734375" style="15" customWidth="1"/>
    <col min="9" max="9" width="9.77734375" style="15"/>
    <col min="10" max="10" width="11.21875" style="15" bestFit="1" customWidth="1"/>
    <col min="11" max="11" width="9.77734375" style="15" customWidth="1"/>
    <col min="12" max="12" width="13.21875" style="15" customWidth="1"/>
    <col min="13" max="13" width="15.5546875" style="15" customWidth="1"/>
    <col min="14" max="14" width="17.21875" style="15" customWidth="1"/>
    <col min="15" max="15" width="23.5546875" style="15" customWidth="1"/>
    <col min="16" max="16" width="16.6640625" style="15" customWidth="1"/>
    <col min="17" max="16384" width="9.77734375" style="15"/>
  </cols>
  <sheetData>
    <row r="1" spans="1:20" ht="24.95" customHeight="1" x14ac:dyDescent="0.35">
      <c r="B1" s="124" t="s">
        <v>129</v>
      </c>
      <c r="C1" s="125"/>
      <c r="D1" s="125"/>
      <c r="E1" s="222"/>
      <c r="F1" s="222"/>
      <c r="G1" s="349" t="s">
        <v>130</v>
      </c>
      <c r="H1" s="350"/>
    </row>
    <row r="2" spans="1:20" x14ac:dyDescent="0.25">
      <c r="B2" s="223" t="s">
        <v>131</v>
      </c>
      <c r="C2" s="224"/>
      <c r="D2" s="224"/>
      <c r="E2" s="224"/>
      <c r="F2" s="224"/>
      <c r="G2" s="224"/>
      <c r="H2" s="225"/>
    </row>
    <row r="3" spans="1:20" ht="20.25" thickBot="1" x14ac:dyDescent="0.4">
      <c r="B3" s="226"/>
      <c r="C3" s="227"/>
      <c r="D3" s="227"/>
      <c r="E3" s="228"/>
      <c r="F3" s="131"/>
      <c r="G3" s="347">
        <v>44500</v>
      </c>
      <c r="H3" s="351"/>
      <c r="Q3" s="35"/>
      <c r="R3" s="35"/>
      <c r="S3" s="35"/>
      <c r="T3" s="35"/>
    </row>
    <row r="4" spans="1:20" ht="15.75" customHeight="1" x14ac:dyDescent="0.25">
      <c r="B4" s="35"/>
      <c r="C4" s="35"/>
      <c r="D4" s="35"/>
      <c r="E4" s="35"/>
      <c r="F4" s="35"/>
      <c r="G4" s="35"/>
      <c r="H4" s="229"/>
      <c r="I4" s="230"/>
      <c r="J4" s="230"/>
      <c r="Q4" s="35"/>
      <c r="R4" s="35"/>
      <c r="S4" s="35"/>
      <c r="T4" s="35"/>
    </row>
    <row r="5" spans="1:20" x14ac:dyDescent="0.25">
      <c r="B5" s="231" t="s">
        <v>132</v>
      </c>
      <c r="C5" s="230"/>
      <c r="D5" s="232"/>
      <c r="E5" s="232"/>
      <c r="F5" s="232"/>
      <c r="G5" s="232"/>
      <c r="H5" s="232"/>
      <c r="K5" s="233"/>
      <c r="Q5" s="35"/>
      <c r="R5" s="35"/>
      <c r="S5" s="35"/>
      <c r="T5" s="35"/>
    </row>
    <row r="6" spans="1:20" x14ac:dyDescent="0.25">
      <c r="B6" s="232"/>
      <c r="C6" s="232"/>
      <c r="D6" s="232"/>
      <c r="E6" s="232"/>
      <c r="F6" s="232"/>
      <c r="G6" s="232"/>
      <c r="H6" s="232"/>
      <c r="Q6" s="35"/>
      <c r="R6" s="35"/>
      <c r="S6" s="35"/>
      <c r="T6" s="35"/>
    </row>
    <row r="7" spans="1:20" x14ac:dyDescent="0.25">
      <c r="B7" s="230"/>
      <c r="C7" s="234" t="s">
        <v>7</v>
      </c>
      <c r="D7" s="337"/>
      <c r="E7" s="337" t="s">
        <v>5</v>
      </c>
      <c r="F7" s="337"/>
      <c r="G7" s="337"/>
      <c r="H7" s="337" t="s">
        <v>17</v>
      </c>
      <c r="Q7" s="35"/>
      <c r="R7" s="35"/>
      <c r="S7" s="35"/>
      <c r="T7" s="35"/>
    </row>
    <row r="8" spans="1:20" x14ac:dyDescent="0.25">
      <c r="B8" s="237"/>
      <c r="C8" s="238" t="s">
        <v>12</v>
      </c>
      <c r="D8" s="338" t="s">
        <v>13</v>
      </c>
      <c r="E8" s="338" t="s">
        <v>133</v>
      </c>
      <c r="F8" s="338" t="s">
        <v>134</v>
      </c>
      <c r="G8" s="338" t="s">
        <v>135</v>
      </c>
      <c r="H8" s="338" t="s">
        <v>136</v>
      </c>
      <c r="Q8" s="35"/>
      <c r="R8" s="35"/>
      <c r="S8" s="35"/>
      <c r="T8" s="35"/>
    </row>
    <row r="9" spans="1:20" x14ac:dyDescent="0.25">
      <c r="B9" s="230"/>
      <c r="C9" s="230"/>
      <c r="D9" s="239"/>
      <c r="E9" s="230"/>
      <c r="F9" s="230"/>
      <c r="G9" s="230"/>
      <c r="H9" s="230"/>
      <c r="Q9" s="35"/>
      <c r="R9" s="35"/>
      <c r="S9" s="35"/>
      <c r="T9" s="35"/>
    </row>
    <row r="10" spans="1:20" x14ac:dyDescent="0.25">
      <c r="B10" s="230" t="s">
        <v>137</v>
      </c>
      <c r="C10" s="240">
        <v>5993</v>
      </c>
      <c r="D10" s="239"/>
      <c r="E10" s="241"/>
      <c r="F10" s="242"/>
      <c r="G10" s="243"/>
      <c r="H10" s="243"/>
      <c r="Q10" s="35"/>
      <c r="R10" s="35"/>
      <c r="S10" s="35"/>
      <c r="T10" s="35"/>
    </row>
    <row r="11" spans="1:20" ht="19.5" x14ac:dyDescent="0.35">
      <c r="A11" s="230"/>
      <c r="B11" s="230"/>
      <c r="C11" s="240"/>
      <c r="D11" s="239"/>
      <c r="E11" s="241"/>
      <c r="F11" s="243"/>
      <c r="G11" s="243"/>
      <c r="H11" s="244"/>
      <c r="J11" s="15" t="s">
        <v>17</v>
      </c>
      <c r="K11" s="15" t="s">
        <v>138</v>
      </c>
      <c r="L11" s="15" t="s">
        <v>12</v>
      </c>
      <c r="M11" s="121" t="s">
        <v>139</v>
      </c>
      <c r="N11" s="245" t="s">
        <v>140</v>
      </c>
      <c r="O11" s="245" t="s">
        <v>141</v>
      </c>
      <c r="Q11" s="35"/>
      <c r="R11" s="35"/>
      <c r="S11" s="35"/>
      <c r="T11" s="35"/>
    </row>
    <row r="12" spans="1:20" x14ac:dyDescent="0.25">
      <c r="A12" s="230"/>
      <c r="B12" s="153" t="s">
        <v>218</v>
      </c>
      <c r="C12" s="240">
        <v>534</v>
      </c>
      <c r="D12" s="246">
        <v>1.46</v>
      </c>
      <c r="E12" s="241">
        <v>8.1899999999999994E-3</v>
      </c>
      <c r="F12" s="243">
        <v>341407657.31</v>
      </c>
      <c r="G12" s="243">
        <v>342218842.52999997</v>
      </c>
      <c r="H12" s="243">
        <f>SUM(F12-G12)</f>
        <v>-811185.21999996901</v>
      </c>
      <c r="I12" s="15" t="s">
        <v>17</v>
      </c>
      <c r="J12" s="15" t="s">
        <v>142</v>
      </c>
      <c r="K12" s="15" t="s">
        <v>142</v>
      </c>
      <c r="L12" s="15" t="s">
        <v>142</v>
      </c>
      <c r="N12" s="15" t="s">
        <v>142</v>
      </c>
      <c r="O12" s="15" t="s">
        <v>142</v>
      </c>
      <c r="Q12" s="35"/>
      <c r="R12" s="35"/>
      <c r="S12" s="35"/>
      <c r="T12" s="35"/>
    </row>
    <row r="13" spans="1:20" x14ac:dyDescent="0.25">
      <c r="A13" s="230"/>
      <c r="B13" s="230"/>
      <c r="C13" s="240"/>
      <c r="D13" s="246"/>
      <c r="E13" s="241"/>
      <c r="F13" s="243"/>
      <c r="G13" s="243"/>
      <c r="H13" s="243"/>
      <c r="Q13" s="35"/>
      <c r="R13" s="35"/>
      <c r="S13" s="35"/>
      <c r="T13" s="35"/>
    </row>
    <row r="14" spans="1:20" x14ac:dyDescent="0.25">
      <c r="B14" s="153" t="s">
        <v>220</v>
      </c>
      <c r="C14" s="240">
        <v>539</v>
      </c>
      <c r="D14" s="239">
        <v>1.47</v>
      </c>
      <c r="E14" s="241">
        <v>8.7399999999999995E-3</v>
      </c>
      <c r="F14" s="243">
        <v>348403853.52999997</v>
      </c>
      <c r="G14" s="243">
        <v>348186447.44999999</v>
      </c>
      <c r="H14" s="243">
        <f>SUM(F14-G14)</f>
        <v>217406.07999998331</v>
      </c>
      <c r="J14" s="15" t="s">
        <v>143</v>
      </c>
      <c r="K14" s="40">
        <v>1.27</v>
      </c>
      <c r="L14" s="15">
        <v>465</v>
      </c>
      <c r="M14" s="247">
        <v>8.5400000000000007E-3</v>
      </c>
      <c r="N14" s="12">
        <v>335795708.98000002</v>
      </c>
      <c r="O14" s="12">
        <v>337435738</v>
      </c>
      <c r="P14" s="35"/>
    </row>
    <row r="15" spans="1:20" x14ac:dyDescent="0.25">
      <c r="A15" s="230"/>
      <c r="B15" s="230"/>
      <c r="C15" s="240"/>
      <c r="D15" s="239"/>
      <c r="E15" s="241"/>
      <c r="F15" s="243"/>
      <c r="G15" s="243"/>
      <c r="H15" s="243" t="s">
        <v>17</v>
      </c>
      <c r="J15" s="15" t="s">
        <v>144</v>
      </c>
      <c r="K15" s="40">
        <v>1.36</v>
      </c>
      <c r="L15" s="15">
        <v>498</v>
      </c>
      <c r="M15" s="247">
        <v>8.9200000000000008E-3</v>
      </c>
      <c r="N15" s="12">
        <v>335580828</v>
      </c>
      <c r="O15" s="12">
        <v>338269160</v>
      </c>
      <c r="P15" s="35"/>
    </row>
    <row r="16" spans="1:20" x14ac:dyDescent="0.25">
      <c r="B16" s="237" t="s">
        <v>145</v>
      </c>
      <c r="C16" s="248">
        <v>509</v>
      </c>
      <c r="D16" s="249">
        <v>1.39</v>
      </c>
      <c r="E16" s="250">
        <v>9.5999999999999992E-3</v>
      </c>
      <c r="F16" s="251">
        <v>340297011.95999998</v>
      </c>
      <c r="G16" s="251">
        <v>341527449.495</v>
      </c>
      <c r="H16" s="251">
        <f>SUM(F16-G16)</f>
        <v>-1230437.5350000262</v>
      </c>
      <c r="J16" s="15" t="s">
        <v>146</v>
      </c>
      <c r="K16" s="40">
        <v>1.46</v>
      </c>
      <c r="L16" s="15">
        <v>534</v>
      </c>
      <c r="M16" s="247">
        <v>8.1899999999999994E-3</v>
      </c>
      <c r="N16" s="12">
        <v>341407657.31</v>
      </c>
      <c r="O16" s="12">
        <v>342218452.52999997</v>
      </c>
      <c r="P16" s="35"/>
    </row>
    <row r="17" spans="1:20" x14ac:dyDescent="0.25">
      <c r="A17" s="230"/>
      <c r="B17" s="252"/>
      <c r="C17" s="253"/>
      <c r="D17" s="254"/>
      <c r="E17" s="255"/>
      <c r="F17" s="256"/>
      <c r="G17" s="256"/>
      <c r="H17" s="256"/>
      <c r="J17" s="15" t="s">
        <v>147</v>
      </c>
      <c r="K17" s="40">
        <v>1.47</v>
      </c>
      <c r="L17" s="257">
        <v>539</v>
      </c>
      <c r="M17" s="247">
        <v>8.7399999999999995E-3</v>
      </c>
      <c r="N17" s="12">
        <v>348403853.52999997</v>
      </c>
      <c r="O17" s="12">
        <v>348186447.44999999</v>
      </c>
    </row>
    <row r="18" spans="1:20" x14ac:dyDescent="0.25">
      <c r="B18" s="252"/>
      <c r="C18" s="253"/>
      <c r="D18" s="49"/>
      <c r="E18" s="258" t="s">
        <v>148</v>
      </c>
      <c r="F18" s="259" t="s">
        <v>41</v>
      </c>
      <c r="G18" s="258"/>
      <c r="H18" s="258"/>
      <c r="J18" s="145" t="s">
        <v>149</v>
      </c>
      <c r="K18" s="40"/>
      <c r="L18" s="85"/>
      <c r="M18" s="247"/>
      <c r="N18" s="12"/>
      <c r="O18" s="12"/>
      <c r="P18" s="35"/>
    </row>
    <row r="19" spans="1:20" x14ac:dyDescent="0.25">
      <c r="B19" s="232"/>
      <c r="C19" s="232"/>
      <c r="D19" s="260" t="s">
        <v>150</v>
      </c>
      <c r="E19" s="260" t="s">
        <v>150</v>
      </c>
      <c r="F19" s="261" t="s">
        <v>151</v>
      </c>
      <c r="G19" s="260" t="s">
        <v>20</v>
      </c>
      <c r="H19" s="262" t="s">
        <v>20</v>
      </c>
      <c r="J19" s="15" t="s">
        <v>152</v>
      </c>
      <c r="K19" s="40"/>
      <c r="L19" s="85"/>
      <c r="M19" s="247"/>
      <c r="N19" s="12"/>
      <c r="O19" s="12"/>
      <c r="P19" s="35"/>
    </row>
    <row r="20" spans="1:20" x14ac:dyDescent="0.25">
      <c r="B20" s="232"/>
      <c r="C20" s="232" t="s">
        <v>17</v>
      </c>
      <c r="D20" s="263" t="s">
        <v>6</v>
      </c>
      <c r="E20" s="263" t="s">
        <v>6</v>
      </c>
      <c r="F20" s="264" t="s">
        <v>153</v>
      </c>
      <c r="G20" s="263" t="s">
        <v>6</v>
      </c>
      <c r="H20" s="263" t="s">
        <v>6</v>
      </c>
      <c r="J20" s="15" t="s">
        <v>154</v>
      </c>
      <c r="K20" s="40"/>
      <c r="L20" s="85"/>
      <c r="M20" s="247"/>
      <c r="N20" s="12"/>
      <c r="O20" s="12"/>
      <c r="P20" s="35"/>
    </row>
    <row r="21" spans="1:20" x14ac:dyDescent="0.25">
      <c r="B21" s="265"/>
      <c r="C21" s="232"/>
      <c r="D21" s="263"/>
      <c r="E21" s="263"/>
      <c r="F21" s="264"/>
      <c r="G21" s="263"/>
      <c r="H21" s="263"/>
      <c r="J21" s="15" t="s">
        <v>155</v>
      </c>
      <c r="K21" s="40"/>
      <c r="L21" s="266"/>
      <c r="M21" s="247"/>
      <c r="N21" s="12"/>
      <c r="O21" s="12"/>
      <c r="P21" s="35"/>
    </row>
    <row r="22" spans="1:20" ht="19.5" customHeight="1" x14ac:dyDescent="0.25">
      <c r="B22" s="232"/>
      <c r="C22" s="232"/>
      <c r="D22" s="267" t="s">
        <v>42</v>
      </c>
      <c r="E22" s="267" t="s">
        <v>15</v>
      </c>
      <c r="F22" s="268" t="s">
        <v>156</v>
      </c>
      <c r="G22" s="267" t="s">
        <v>42</v>
      </c>
      <c r="H22" s="267" t="s">
        <v>15</v>
      </c>
      <c r="J22" s="15" t="s">
        <v>157</v>
      </c>
      <c r="K22" s="204"/>
      <c r="L22" s="266"/>
      <c r="M22" s="247"/>
      <c r="N22" s="12"/>
      <c r="O22" s="12"/>
      <c r="P22" s="35"/>
    </row>
    <row r="23" spans="1:20" ht="19.5" customHeight="1" x14ac:dyDescent="0.25">
      <c r="B23" s="232"/>
      <c r="C23" s="232"/>
      <c r="D23" s="269"/>
      <c r="E23" s="270"/>
      <c r="F23" s="271"/>
      <c r="G23" s="270"/>
      <c r="H23" s="270"/>
      <c r="J23" s="15" t="s">
        <v>158</v>
      </c>
      <c r="K23" s="204"/>
      <c r="L23" s="266"/>
      <c r="M23" s="247"/>
      <c r="N23" s="12"/>
      <c r="O23" s="12"/>
      <c r="P23" s="35"/>
    </row>
    <row r="24" spans="1:20" ht="19.5" customHeight="1" x14ac:dyDescent="0.25">
      <c r="B24" s="232"/>
      <c r="C24" s="232"/>
      <c r="D24" s="269"/>
      <c r="E24" s="8"/>
      <c r="F24" s="272"/>
      <c r="G24" s="273"/>
      <c r="H24" s="270"/>
      <c r="J24" s="15" t="s">
        <v>159</v>
      </c>
      <c r="K24" s="204"/>
      <c r="L24" s="266"/>
      <c r="M24" s="247"/>
      <c r="N24" s="12"/>
      <c r="O24" s="12"/>
      <c r="P24" s="35"/>
      <c r="Q24" s="35"/>
    </row>
    <row r="25" spans="1:20" ht="19.5" customHeight="1" x14ac:dyDescent="0.25">
      <c r="B25" s="232"/>
      <c r="C25" s="232"/>
      <c r="D25" s="269">
        <v>292316713.69999999</v>
      </c>
      <c r="E25" s="270">
        <v>289224684.05000001</v>
      </c>
      <c r="F25" s="271" t="s">
        <v>161</v>
      </c>
      <c r="G25" s="270">
        <v>325187984.39999998</v>
      </c>
      <c r="H25" s="270">
        <v>322095954.75</v>
      </c>
      <c r="J25" s="15" t="s">
        <v>160</v>
      </c>
      <c r="K25" s="204"/>
      <c r="L25" s="266"/>
      <c r="M25" s="247"/>
      <c r="N25" s="12"/>
      <c r="O25" s="12"/>
      <c r="P25" s="35"/>
      <c r="Q25" s="35"/>
    </row>
    <row r="26" spans="1:20" ht="19.5" customHeight="1" x14ac:dyDescent="0.25">
      <c r="B26" s="232"/>
      <c r="C26" s="232"/>
      <c r="D26" s="269">
        <v>295088850.75999999</v>
      </c>
      <c r="E26" s="270">
        <v>292020302.31999999</v>
      </c>
      <c r="F26" s="271" t="s">
        <v>162</v>
      </c>
      <c r="G26" s="270">
        <v>345755883.76999998</v>
      </c>
      <c r="H26" s="270">
        <v>342687335.32999998</v>
      </c>
      <c r="L26" s="266"/>
      <c r="M26" s="247"/>
      <c r="N26" s="40"/>
      <c r="O26" s="40"/>
      <c r="Q26" s="35"/>
      <c r="R26" s="35"/>
      <c r="S26" s="35"/>
      <c r="T26" s="35"/>
    </row>
    <row r="27" spans="1:20" ht="19.5" customHeight="1" x14ac:dyDescent="0.25">
      <c r="B27" s="232"/>
      <c r="C27" s="232"/>
      <c r="D27" s="269">
        <v>288911216.44999999</v>
      </c>
      <c r="E27" s="270">
        <v>285828865.31999999</v>
      </c>
      <c r="F27" s="271" t="s">
        <v>163</v>
      </c>
      <c r="G27" s="270">
        <v>335113315.88</v>
      </c>
      <c r="H27" s="270">
        <v>338195667.00999999</v>
      </c>
      <c r="L27" s="266"/>
      <c r="M27" s="247"/>
      <c r="Q27" s="35"/>
      <c r="R27" s="35"/>
      <c r="S27" s="35"/>
      <c r="T27" s="35"/>
    </row>
    <row r="28" spans="1:20" ht="19.5" customHeight="1" x14ac:dyDescent="0.25">
      <c r="B28" s="232"/>
      <c r="C28" s="232"/>
      <c r="D28" s="269">
        <v>296858026.56</v>
      </c>
      <c r="E28" s="270">
        <v>294004227.47000003</v>
      </c>
      <c r="F28" s="271" t="s">
        <v>164</v>
      </c>
      <c r="G28" s="270">
        <v>354215940.97000003</v>
      </c>
      <c r="H28" s="270">
        <v>351362142.77999997</v>
      </c>
      <c r="L28" s="266"/>
      <c r="M28" s="247"/>
      <c r="Q28" s="35"/>
      <c r="R28" s="35"/>
      <c r="S28" s="35"/>
      <c r="T28" s="35"/>
    </row>
    <row r="29" spans="1:20" ht="19.5" customHeight="1" x14ac:dyDescent="0.25">
      <c r="B29" s="232"/>
      <c r="C29" s="232"/>
      <c r="D29" s="269">
        <v>300060927.36000001</v>
      </c>
      <c r="E29" s="270">
        <v>297739770.13999999</v>
      </c>
      <c r="F29" s="271" t="s">
        <v>165</v>
      </c>
      <c r="G29" s="270">
        <v>354599454.70999998</v>
      </c>
      <c r="H29" s="270">
        <v>352278297.49000001</v>
      </c>
      <c r="J29" s="274"/>
      <c r="K29" s="266">
        <f>SUM(K14:K25)</f>
        <v>5.56</v>
      </c>
      <c r="L29" s="106">
        <f>SUM(L14:L25)</f>
        <v>2036</v>
      </c>
      <c r="M29" s="247">
        <f>SUM(M14:M25)</f>
        <v>3.4390000000000004E-2</v>
      </c>
      <c r="N29" s="40">
        <f>SUM(N14:N25)</f>
        <v>1361188047.8199999</v>
      </c>
      <c r="O29" s="40">
        <f>SUM(O14:O25)</f>
        <v>1366109797.98</v>
      </c>
      <c r="Q29" s="2"/>
      <c r="R29" s="35"/>
      <c r="S29" s="35"/>
      <c r="T29" s="35"/>
    </row>
    <row r="30" spans="1:20" ht="19.5" customHeight="1" x14ac:dyDescent="0.25">
      <c r="B30" s="232"/>
      <c r="C30" s="232"/>
      <c r="D30" s="269">
        <v>297795691.08999997</v>
      </c>
      <c r="E30" s="270">
        <v>295780576.07999998</v>
      </c>
      <c r="F30" s="271" t="s">
        <v>166</v>
      </c>
      <c r="G30" s="270">
        <v>350191747.93000001</v>
      </c>
      <c r="H30" s="270">
        <v>348176632.92000002</v>
      </c>
      <c r="J30" s="274"/>
      <c r="K30" s="266"/>
      <c r="M30" s="145"/>
      <c r="O30" s="145"/>
      <c r="Q30" s="35"/>
      <c r="R30" s="35"/>
      <c r="S30" s="35"/>
      <c r="T30" s="35"/>
    </row>
    <row r="31" spans="1:20" ht="19.5" customHeight="1" x14ac:dyDescent="0.25">
      <c r="B31" s="232"/>
      <c r="C31" s="232"/>
      <c r="D31" s="269">
        <v>309281687.19999999</v>
      </c>
      <c r="E31" s="270">
        <v>307318529.76999998</v>
      </c>
      <c r="F31" s="271" t="s">
        <v>167</v>
      </c>
      <c r="G31" s="270">
        <v>361154251.38999999</v>
      </c>
      <c r="H31" s="270">
        <v>359191093.95999998</v>
      </c>
      <c r="J31" s="176"/>
      <c r="K31" s="266"/>
      <c r="M31" s="145"/>
      <c r="O31" s="145"/>
      <c r="Q31" s="35"/>
      <c r="R31" s="35"/>
      <c r="S31" s="35"/>
      <c r="T31" s="35"/>
    </row>
    <row r="32" spans="1:20" ht="19.5" customHeight="1" x14ac:dyDescent="0.25">
      <c r="B32" s="232"/>
      <c r="C32" s="232"/>
      <c r="D32" s="269">
        <v>334461422.55000001</v>
      </c>
      <c r="E32" s="270">
        <v>332511885.26999998</v>
      </c>
      <c r="F32" s="271" t="s">
        <v>168</v>
      </c>
      <c r="G32" s="270">
        <v>393420271.68000001</v>
      </c>
      <c r="H32" s="270">
        <v>391470734.39999998</v>
      </c>
      <c r="I32" s="35"/>
      <c r="J32" s="35"/>
      <c r="K32" s="35"/>
      <c r="M32" s="145"/>
      <c r="O32" s="145"/>
      <c r="Q32" s="35"/>
      <c r="R32" s="35"/>
      <c r="S32" s="35"/>
      <c r="T32" s="35"/>
    </row>
    <row r="33" spans="2:20" ht="19.5" customHeight="1" x14ac:dyDescent="0.25">
      <c r="B33" s="232"/>
      <c r="C33" s="232"/>
      <c r="D33" s="269">
        <v>344503758.82999998</v>
      </c>
      <c r="E33" s="270">
        <v>343024788.87</v>
      </c>
      <c r="F33" s="271" t="s">
        <v>169</v>
      </c>
      <c r="G33" s="270">
        <v>402985325.50999999</v>
      </c>
      <c r="H33" s="270">
        <v>401468355.55000001</v>
      </c>
      <c r="I33" s="35"/>
      <c r="J33" s="35"/>
      <c r="K33" s="35"/>
      <c r="M33" s="85"/>
      <c r="O33" s="145"/>
      <c r="Q33" s="35"/>
      <c r="R33" s="35"/>
      <c r="S33" s="35"/>
      <c r="T33" s="35"/>
    </row>
    <row r="34" spans="2:20" ht="19.5" customHeight="1" x14ac:dyDescent="0.25">
      <c r="B34" s="232"/>
      <c r="C34" s="232"/>
      <c r="D34" s="269">
        <v>337435738</v>
      </c>
      <c r="E34" s="270">
        <v>335795708.98000002</v>
      </c>
      <c r="F34" s="271" t="s">
        <v>170</v>
      </c>
      <c r="G34" s="270">
        <v>397819735.02999997</v>
      </c>
      <c r="H34" s="270">
        <v>396179706.00999999</v>
      </c>
      <c r="I34" s="35"/>
      <c r="J34" s="35"/>
      <c r="K34" s="35"/>
      <c r="M34" s="85"/>
      <c r="O34" s="145"/>
      <c r="Q34" s="35"/>
      <c r="R34" s="35"/>
      <c r="S34" s="35"/>
      <c r="T34" s="35"/>
    </row>
    <row r="35" spans="2:20" ht="19.5" customHeight="1" x14ac:dyDescent="0.25">
      <c r="B35" s="232"/>
      <c r="C35" s="232"/>
      <c r="D35" s="269">
        <v>338269160</v>
      </c>
      <c r="E35" s="270">
        <v>335580828</v>
      </c>
      <c r="F35" s="271" t="s">
        <v>212</v>
      </c>
      <c r="G35" s="270">
        <v>390247153.86000001</v>
      </c>
      <c r="H35" s="270">
        <v>388607124.83999997</v>
      </c>
      <c r="I35" s="35"/>
      <c r="J35" s="35"/>
      <c r="K35" s="35"/>
      <c r="M35" s="85"/>
      <c r="O35" s="145"/>
      <c r="Q35" s="35"/>
      <c r="R35" s="35"/>
      <c r="S35" s="35"/>
      <c r="T35" s="35"/>
    </row>
    <row r="36" spans="2:20" ht="19.5" customHeight="1" x14ac:dyDescent="0.25">
      <c r="B36" s="232"/>
      <c r="C36" s="232"/>
      <c r="D36" s="269">
        <v>342208452.52999997</v>
      </c>
      <c r="E36" s="270">
        <v>341407657.31</v>
      </c>
      <c r="F36" s="271" t="s">
        <v>215</v>
      </c>
      <c r="G36" s="270">
        <v>388826405.36000001</v>
      </c>
      <c r="H36" s="270">
        <v>388015566.01999998</v>
      </c>
      <c r="I36" s="35"/>
      <c r="J36" s="35"/>
      <c r="K36" s="35"/>
      <c r="M36" s="85"/>
      <c r="O36" s="145"/>
      <c r="Q36" s="35"/>
      <c r="R36" s="35"/>
      <c r="S36" s="35"/>
      <c r="T36" s="35"/>
    </row>
    <row r="37" spans="2:20" ht="19.5" customHeight="1" thickBot="1" x14ac:dyDescent="0.3">
      <c r="B37" s="232"/>
      <c r="C37" s="232"/>
      <c r="D37" s="275">
        <v>348186447.44999999</v>
      </c>
      <c r="E37" s="276">
        <v>348403853.52999997</v>
      </c>
      <c r="F37" s="277" t="s">
        <v>219</v>
      </c>
      <c r="G37" s="276">
        <v>387944114.62</v>
      </c>
      <c r="H37" s="276">
        <v>388151520.69999999</v>
      </c>
      <c r="I37" s="35"/>
      <c r="J37" s="35"/>
      <c r="K37" s="35"/>
      <c r="M37" s="85"/>
      <c r="O37" s="145"/>
      <c r="Q37" s="35"/>
      <c r="R37" s="35"/>
      <c r="S37" s="35"/>
      <c r="T37" s="35"/>
    </row>
    <row r="38" spans="2:20" ht="19.5" customHeight="1" x14ac:dyDescent="0.25">
      <c r="B38" s="232"/>
      <c r="C38" s="232"/>
      <c r="D38" s="278"/>
      <c r="E38" s="8"/>
      <c r="F38" s="279"/>
      <c r="G38" s="8"/>
      <c r="H38" s="8"/>
      <c r="I38" s="35"/>
      <c r="J38" s="35"/>
      <c r="K38" s="35"/>
      <c r="M38" s="85"/>
      <c r="O38" s="145"/>
      <c r="Q38" s="35"/>
      <c r="R38" s="35"/>
      <c r="S38" s="35"/>
      <c r="T38" s="35"/>
    </row>
    <row r="39" spans="2:20" ht="19.5" customHeight="1" x14ac:dyDescent="0.25">
      <c r="B39" s="232"/>
      <c r="C39" s="232"/>
      <c r="D39" s="280" t="s">
        <v>20</v>
      </c>
      <c r="E39" s="280" t="s">
        <v>20</v>
      </c>
      <c r="F39" s="280" t="s">
        <v>20</v>
      </c>
      <c r="G39" s="281" t="s">
        <v>20</v>
      </c>
      <c r="H39" s="280" t="s">
        <v>20</v>
      </c>
      <c r="I39" s="35"/>
      <c r="J39" s="35"/>
      <c r="K39" s="35"/>
      <c r="M39" s="85"/>
      <c r="O39" s="145"/>
      <c r="Q39" s="35"/>
      <c r="R39" s="35"/>
      <c r="S39" s="35"/>
      <c r="T39" s="35"/>
    </row>
    <row r="40" spans="2:20" ht="19.5" customHeight="1" x14ac:dyDescent="0.25">
      <c r="B40" s="282" t="s">
        <v>171</v>
      </c>
      <c r="C40" s="232"/>
      <c r="D40" s="283" t="s">
        <v>86</v>
      </c>
      <c r="E40" s="284" t="s">
        <v>172</v>
      </c>
      <c r="F40" s="284" t="s">
        <v>173</v>
      </c>
      <c r="G40" s="284" t="s">
        <v>174</v>
      </c>
      <c r="H40" s="285" t="s">
        <v>175</v>
      </c>
      <c r="I40" s="35"/>
      <c r="J40" s="35"/>
      <c r="K40" s="274"/>
      <c r="L40" s="35"/>
      <c r="M40" s="85"/>
      <c r="O40" s="145"/>
      <c r="Q40" s="35"/>
      <c r="R40" s="35"/>
      <c r="S40" s="35"/>
      <c r="T40" s="35"/>
    </row>
    <row r="41" spans="2:20" ht="19.5" customHeight="1" x14ac:dyDescent="0.25">
      <c r="B41" s="1" t="s">
        <v>176</v>
      </c>
      <c r="C41" s="232"/>
      <c r="I41" s="35"/>
      <c r="J41" s="35"/>
      <c r="K41" s="274"/>
      <c r="M41" s="85"/>
      <c r="O41" s="145"/>
      <c r="Q41" s="35"/>
      <c r="R41" s="35"/>
      <c r="S41" s="35"/>
      <c r="T41" s="35"/>
    </row>
    <row r="42" spans="2:20" ht="19.5" customHeight="1" x14ac:dyDescent="0.25">
      <c r="B42" s="286" t="s">
        <v>177</v>
      </c>
      <c r="C42" s="232"/>
      <c r="D42" s="287">
        <v>46000.9</v>
      </c>
      <c r="E42" s="40">
        <f>663048.52+D42</f>
        <v>709049.42</v>
      </c>
      <c r="F42" s="289">
        <v>3392472.53</v>
      </c>
      <c r="G42" s="289">
        <v>5001689.24</v>
      </c>
      <c r="H42" s="290">
        <v>5467763.5999999996</v>
      </c>
      <c r="I42" s="35"/>
      <c r="J42" s="35"/>
      <c r="K42" s="274"/>
      <c r="M42" s="85"/>
      <c r="O42" s="145"/>
      <c r="Q42" s="35"/>
      <c r="R42" s="35"/>
      <c r="S42" s="35"/>
      <c r="T42" s="35"/>
    </row>
    <row r="43" spans="2:20" ht="19.5" customHeight="1" x14ac:dyDescent="0.25">
      <c r="B43" s="1"/>
      <c r="C43" s="232"/>
      <c r="D43" s="40"/>
      <c r="E43" s="40"/>
      <c r="F43" s="40"/>
      <c r="G43" s="40"/>
      <c r="H43" s="291"/>
      <c r="I43" s="35"/>
      <c r="J43" s="35"/>
      <c r="K43" s="292">
        <f>K29/4</f>
        <v>1.39</v>
      </c>
      <c r="L43" s="293">
        <f>L29/4</f>
        <v>509</v>
      </c>
      <c r="M43" s="174">
        <f>M29/4</f>
        <v>8.597500000000001E-3</v>
      </c>
      <c r="N43" s="12">
        <f>N29/4</f>
        <v>340297011.95499998</v>
      </c>
      <c r="O43" s="145">
        <f>O29/4</f>
        <v>341527449.495</v>
      </c>
      <c r="P43" s="294">
        <f>SUM(N43-O43)</f>
        <v>-1230437.5400000215</v>
      </c>
      <c r="Q43" s="35"/>
      <c r="R43" s="35"/>
      <c r="S43" s="35"/>
      <c r="T43" s="35"/>
    </row>
    <row r="44" spans="2:20" ht="19.5" customHeight="1" x14ac:dyDescent="0.25">
      <c r="B44" s="1" t="s">
        <v>176</v>
      </c>
      <c r="C44" s="232"/>
      <c r="D44" s="295"/>
      <c r="E44" s="288"/>
      <c r="F44" s="289"/>
      <c r="G44" s="296"/>
      <c r="H44" s="291"/>
      <c r="I44" s="35"/>
      <c r="J44" s="35"/>
      <c r="K44" s="106"/>
      <c r="Q44" s="35"/>
      <c r="R44" s="35"/>
      <c r="S44" s="35"/>
      <c r="T44" s="35"/>
    </row>
    <row r="45" spans="2:20" ht="19.5" customHeight="1" x14ac:dyDescent="0.25">
      <c r="B45" s="297" t="s">
        <v>178</v>
      </c>
      <c r="C45" s="232"/>
      <c r="D45" s="62">
        <v>-16109.94</v>
      </c>
      <c r="E45" s="291">
        <f>173124.71+D45</f>
        <v>157014.76999999999</v>
      </c>
      <c r="F45" s="289">
        <v>119266.91</v>
      </c>
      <c r="G45" s="296">
        <v>545110.15</v>
      </c>
      <c r="H45" s="291">
        <v>25044.87</v>
      </c>
      <c r="I45" s="35"/>
      <c r="J45" s="35"/>
      <c r="K45" s="106"/>
      <c r="Q45" s="35"/>
      <c r="R45" s="35"/>
      <c r="S45" s="35"/>
      <c r="T45" s="35"/>
    </row>
    <row r="46" spans="2:20" ht="19.5" customHeight="1" x14ac:dyDescent="0.25">
      <c r="C46" s="232"/>
      <c r="D46" s="296"/>
      <c r="K46" s="106"/>
      <c r="Q46" s="35"/>
      <c r="R46" s="35"/>
      <c r="S46" s="35"/>
      <c r="T46" s="35"/>
    </row>
    <row r="47" spans="2:20" ht="19.5" customHeight="1" x14ac:dyDescent="0.25">
      <c r="B47" s="232"/>
      <c r="C47" s="232"/>
      <c r="D47" s="35"/>
      <c r="F47" s="298"/>
      <c r="K47" s="293"/>
      <c r="Q47" s="35"/>
      <c r="R47" s="35"/>
      <c r="S47" s="35"/>
      <c r="T47" s="35"/>
    </row>
    <row r="48" spans="2:20" ht="19.5" customHeight="1" x14ac:dyDescent="0.35">
      <c r="C48" s="232"/>
      <c r="D48" s="35"/>
      <c r="E48" s="35"/>
      <c r="F48" s="299"/>
      <c r="G48" s="164"/>
      <c r="H48" s="164"/>
      <c r="J48" s="15" t="s">
        <v>17</v>
      </c>
      <c r="P48" s="35"/>
      <c r="Q48" s="35"/>
      <c r="R48" s="35"/>
      <c r="S48" s="35"/>
      <c r="T48" s="35"/>
    </row>
  </sheetData>
  <mergeCells count="2">
    <mergeCell ref="G1:H1"/>
    <mergeCell ref="G3:H3"/>
  </mergeCells>
  <phoneticPr fontId="21" type="noConversion"/>
  <printOptions horizontalCentered="1" verticalCentered="1"/>
  <pageMargins left="0.25" right="0.25" top="0.5" bottom="0.5" header="0" footer="0.5"/>
  <pageSetup scale="85" orientation="portrait" r:id="rId1"/>
  <headerFooter alignWithMargins="0">
    <oddFooter>&amp;CPage 4 of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7"/>
  <sheetViews>
    <sheetView workbookViewId="0">
      <selection activeCell="E29" sqref="E29"/>
    </sheetView>
  </sheetViews>
  <sheetFormatPr defaultRowHeight="15.75" x14ac:dyDescent="0.25"/>
  <cols>
    <col min="1" max="1" width="8.88671875" style="15"/>
    <col min="2" max="2" width="16.109375" style="15" customWidth="1"/>
    <col min="3" max="3" width="12.5546875" style="15" customWidth="1"/>
    <col min="4" max="16384" width="8.88671875" style="15"/>
  </cols>
  <sheetData>
    <row r="1" spans="1:8" ht="24.95" customHeight="1" x14ac:dyDescent="0.35">
      <c r="A1" s="124" t="s">
        <v>179</v>
      </c>
      <c r="B1" s="300"/>
      <c r="C1" s="125"/>
      <c r="D1" s="125"/>
      <c r="E1" s="301"/>
      <c r="F1" s="301"/>
      <c r="G1" s="302"/>
      <c r="H1" s="35"/>
    </row>
    <row r="2" spans="1:8" ht="19.5" x14ac:dyDescent="0.35">
      <c r="A2" s="223" t="s">
        <v>180</v>
      </c>
      <c r="B2" s="303"/>
      <c r="C2" s="304"/>
      <c r="D2" s="304"/>
      <c r="E2" s="1"/>
      <c r="F2" s="1"/>
      <c r="G2" s="305"/>
      <c r="H2" s="35"/>
    </row>
    <row r="3" spans="1:8" ht="16.5" thickBot="1" x14ac:dyDescent="0.3">
      <c r="A3" s="306"/>
      <c r="B3" s="307"/>
      <c r="C3" s="308"/>
      <c r="D3" s="308"/>
      <c r="E3" s="352" t="s">
        <v>221</v>
      </c>
      <c r="F3" s="353"/>
      <c r="G3" s="354"/>
      <c r="H3" s="30"/>
    </row>
    <row r="4" spans="1:8" x14ac:dyDescent="0.25">
      <c r="A4" s="35"/>
      <c r="B4" s="35"/>
      <c r="C4" s="35"/>
      <c r="D4" s="35"/>
      <c r="E4" s="35"/>
      <c r="F4" s="35"/>
      <c r="G4" s="309"/>
      <c r="H4" s="30"/>
    </row>
    <row r="7" spans="1:8" x14ac:dyDescent="0.25">
      <c r="A7" s="310" t="s">
        <v>181</v>
      </c>
      <c r="B7" s="311"/>
      <c r="C7" s="311"/>
      <c r="D7" s="311"/>
      <c r="E7" s="311"/>
      <c r="F7" s="311"/>
      <c r="G7" s="235"/>
      <c r="H7" s="221"/>
    </row>
    <row r="8" spans="1:8" x14ac:dyDescent="0.25">
      <c r="A8" s="312"/>
      <c r="B8" s="221"/>
      <c r="C8" s="221"/>
      <c r="D8" s="221"/>
      <c r="E8" s="221"/>
      <c r="F8" s="221"/>
      <c r="G8" s="221"/>
      <c r="H8" s="221"/>
    </row>
    <row r="9" spans="1:8" x14ac:dyDescent="0.25">
      <c r="A9" s="313" t="s">
        <v>182</v>
      </c>
      <c r="B9" s="49"/>
      <c r="C9" s="314"/>
      <c r="D9" s="49"/>
      <c r="E9" s="315" t="s">
        <v>183</v>
      </c>
      <c r="F9" s="49"/>
      <c r="G9" s="316" t="s">
        <v>184</v>
      </c>
    </row>
    <row r="10" spans="1:8" x14ac:dyDescent="0.25">
      <c r="A10" s="317" t="s">
        <v>185</v>
      </c>
      <c r="B10" s="314"/>
      <c r="C10" s="318"/>
      <c r="D10" s="49"/>
      <c r="E10" s="319">
        <v>0.20200000000000001</v>
      </c>
      <c r="F10" s="49"/>
      <c r="G10" s="71" t="s">
        <v>185</v>
      </c>
    </row>
    <row r="11" spans="1:8" x14ac:dyDescent="0.25">
      <c r="A11" s="317" t="s">
        <v>186</v>
      </c>
      <c r="B11" s="314"/>
      <c r="C11" s="318"/>
      <c r="D11" s="49"/>
      <c r="E11" s="319">
        <v>0.27600000000000002</v>
      </c>
      <c r="F11" s="49"/>
      <c r="G11" s="71" t="s">
        <v>187</v>
      </c>
    </row>
    <row r="12" spans="1:8" x14ac:dyDescent="0.25">
      <c r="A12" s="317" t="s">
        <v>188</v>
      </c>
      <c r="B12" s="314"/>
      <c r="C12" s="318"/>
      <c r="D12" s="49"/>
      <c r="E12" s="319">
        <v>0.188</v>
      </c>
      <c r="F12" s="49"/>
      <c r="G12" s="71" t="s">
        <v>189</v>
      </c>
    </row>
    <row r="13" spans="1:8" x14ac:dyDescent="0.25">
      <c r="A13" s="317" t="s">
        <v>190</v>
      </c>
      <c r="B13" s="314"/>
      <c r="C13" s="318"/>
      <c r="D13" s="49"/>
      <c r="E13" s="319">
        <v>2.5999999999999999E-2</v>
      </c>
      <c r="F13" s="49"/>
      <c r="G13" s="71"/>
    </row>
    <row r="14" spans="1:8" x14ac:dyDescent="0.25">
      <c r="A14" s="317" t="s">
        <v>191</v>
      </c>
      <c r="B14" s="314"/>
      <c r="C14" s="318"/>
      <c r="D14" s="49"/>
      <c r="E14" s="319">
        <v>0</v>
      </c>
      <c r="F14" s="49"/>
      <c r="G14" s="71"/>
    </row>
    <row r="15" spans="1:8" x14ac:dyDescent="0.25">
      <c r="A15" s="317" t="s">
        <v>192</v>
      </c>
      <c r="B15" s="314"/>
      <c r="C15" s="318"/>
      <c r="D15" s="49"/>
      <c r="E15" s="319">
        <v>0</v>
      </c>
      <c r="F15" s="49"/>
      <c r="G15" s="71" t="s">
        <v>193</v>
      </c>
    </row>
    <row r="16" spans="1:8" x14ac:dyDescent="0.25">
      <c r="A16" s="317" t="s">
        <v>59</v>
      </c>
      <c r="B16" s="314"/>
      <c r="C16" s="318"/>
      <c r="D16" s="49"/>
      <c r="E16" s="319">
        <v>0.20100000000000001</v>
      </c>
      <c r="F16" s="49"/>
      <c r="G16" s="71" t="s">
        <v>193</v>
      </c>
    </row>
    <row r="17" spans="1:8" x14ac:dyDescent="0.25">
      <c r="A17" s="317" t="s">
        <v>194</v>
      </c>
      <c r="B17" s="314"/>
      <c r="C17" s="318"/>
      <c r="D17" s="49"/>
      <c r="E17" s="319">
        <v>0.01</v>
      </c>
      <c r="F17" s="49"/>
      <c r="G17" s="71"/>
    </row>
    <row r="18" spans="1:8" x14ac:dyDescent="0.25">
      <c r="A18" s="317" t="s">
        <v>195</v>
      </c>
      <c r="B18" s="314"/>
      <c r="C18" s="318"/>
      <c r="D18" s="49"/>
      <c r="E18" s="319">
        <v>7.0000000000000001E-3</v>
      </c>
      <c r="F18" s="49"/>
      <c r="G18" s="71" t="s">
        <v>196</v>
      </c>
    </row>
    <row r="19" spans="1:8" x14ac:dyDescent="0.25">
      <c r="A19" s="317" t="s">
        <v>197</v>
      </c>
      <c r="B19" s="314"/>
      <c r="C19" s="318"/>
      <c r="D19" s="49"/>
      <c r="E19" s="319">
        <v>6.0999999999999999E-2</v>
      </c>
      <c r="F19" s="49"/>
      <c r="G19" s="71" t="s">
        <v>198</v>
      </c>
    </row>
    <row r="20" spans="1:8" x14ac:dyDescent="0.25">
      <c r="A20" s="317" t="s">
        <v>199</v>
      </c>
      <c r="B20" s="121"/>
      <c r="C20" s="320"/>
      <c r="E20" s="319">
        <v>6.0000000000000001E-3</v>
      </c>
      <c r="G20" s="181" t="s">
        <v>196</v>
      </c>
    </row>
    <row r="21" spans="1:8" x14ac:dyDescent="0.25">
      <c r="A21" s="317" t="s">
        <v>200</v>
      </c>
      <c r="B21" s="321"/>
      <c r="C21" s="320"/>
      <c r="E21" s="319">
        <v>0</v>
      </c>
      <c r="G21" s="181" t="s">
        <v>196</v>
      </c>
    </row>
    <row r="22" spans="1:8" x14ac:dyDescent="0.25">
      <c r="A22" s="317" t="s">
        <v>201</v>
      </c>
      <c r="B22" s="121"/>
      <c r="C22" s="322"/>
      <c r="E22" s="319">
        <v>1.0999999999999999E-2</v>
      </c>
      <c r="G22" s="181"/>
    </row>
    <row r="23" spans="1:8" x14ac:dyDescent="0.25">
      <c r="A23" s="323" t="s">
        <v>58</v>
      </c>
      <c r="B23" s="121"/>
      <c r="C23" s="322"/>
      <c r="E23" s="324">
        <v>1.2E-2</v>
      </c>
      <c r="G23" s="236" t="s">
        <v>193</v>
      </c>
    </row>
    <row r="24" spans="1:8" ht="19.5" x14ac:dyDescent="0.3">
      <c r="A24" s="36"/>
      <c r="B24" s="121"/>
      <c r="C24" s="322"/>
      <c r="E24" s="325"/>
      <c r="G24" s="181"/>
      <c r="H24" s="326"/>
    </row>
    <row r="26" spans="1:8" x14ac:dyDescent="0.25">
      <c r="A26" s="235" t="s">
        <v>202</v>
      </c>
      <c r="B26" s="327"/>
      <c r="C26" s="327"/>
      <c r="D26" s="327"/>
      <c r="E26" s="327"/>
      <c r="F26" s="327"/>
      <c r="G26" s="235"/>
    </row>
    <row r="27" spans="1:8" x14ac:dyDescent="0.25">
      <c r="A27" s="235" t="s">
        <v>183</v>
      </c>
      <c r="B27" s="328"/>
      <c r="C27" s="328"/>
      <c r="D27" s="328"/>
      <c r="E27" s="328"/>
      <c r="F27" s="328"/>
      <c r="G27" s="329"/>
    </row>
    <row r="29" spans="1:8" x14ac:dyDescent="0.25">
      <c r="B29" s="330" t="s">
        <v>203</v>
      </c>
      <c r="C29" s="331"/>
      <c r="D29" s="332"/>
      <c r="E29" s="49"/>
      <c r="F29" s="333" t="s">
        <v>7</v>
      </c>
      <c r="G29" s="49"/>
    </row>
    <row r="30" spans="1:8" x14ac:dyDescent="0.25">
      <c r="B30" s="317" t="s">
        <v>204</v>
      </c>
      <c r="C30" s="334"/>
      <c r="D30" s="332"/>
      <c r="E30" s="49"/>
      <c r="F30" s="319">
        <v>0.29499999999999998</v>
      </c>
      <c r="G30" s="49"/>
    </row>
    <row r="31" spans="1:8" x14ac:dyDescent="0.25">
      <c r="B31" s="330" t="s">
        <v>205</v>
      </c>
      <c r="C31" s="334"/>
      <c r="D31" s="332"/>
      <c r="E31" s="49"/>
      <c r="F31" s="319">
        <v>3.9E-2</v>
      </c>
      <c r="G31" s="49"/>
    </row>
    <row r="32" spans="1:8" x14ac:dyDescent="0.25">
      <c r="B32" s="330" t="s">
        <v>206</v>
      </c>
      <c r="C32" s="334"/>
      <c r="D32" s="332"/>
      <c r="E32" s="49"/>
      <c r="F32" s="319">
        <v>6.9000000000000006E-2</v>
      </c>
      <c r="G32" s="49"/>
    </row>
    <row r="33" spans="2:7" x14ac:dyDescent="0.25">
      <c r="B33" s="335" t="s">
        <v>207</v>
      </c>
      <c r="C33" s="334"/>
      <c r="D33" s="332"/>
      <c r="E33" s="49"/>
      <c r="F33" s="319">
        <v>0.193</v>
      </c>
      <c r="G33" s="49"/>
    </row>
    <row r="34" spans="2:7" x14ac:dyDescent="0.25">
      <c r="B34" s="330" t="s">
        <v>208</v>
      </c>
      <c r="C34" s="334"/>
      <c r="D34" s="332"/>
      <c r="E34" s="49"/>
      <c r="F34" s="319">
        <v>0.28799999999999998</v>
      </c>
      <c r="G34" s="49"/>
    </row>
    <row r="35" spans="2:7" x14ac:dyDescent="0.25">
      <c r="B35" s="330" t="s">
        <v>209</v>
      </c>
      <c r="F35" s="319">
        <v>7.0999999999999994E-2</v>
      </c>
    </row>
    <row r="36" spans="2:7" x14ac:dyDescent="0.25">
      <c r="B36" s="330" t="s">
        <v>210</v>
      </c>
      <c r="F36" s="319">
        <v>4.3999999999999997E-2</v>
      </c>
    </row>
    <row r="37" spans="2:7" x14ac:dyDescent="0.25">
      <c r="B37" s="330" t="s">
        <v>211</v>
      </c>
      <c r="F37" s="319">
        <v>0</v>
      </c>
    </row>
  </sheetData>
  <mergeCells count="1">
    <mergeCell ref="E3:G3"/>
  </mergeCells>
  <phoneticPr fontId="21" type="noConversion"/>
  <printOptions horizontalCentered="1"/>
  <pageMargins left="0.5" right="0.5" top="1" bottom="0.5" header="0.5" footer="0.5"/>
  <pageSetup orientation="portrait" r:id="rId1"/>
  <headerFooter alignWithMargins="0">
    <oddFooter>&amp;C&amp;10Page 5 of 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DB367354D8B84BB8299A2718ED42C7" ma:contentTypeVersion="5" ma:contentTypeDescription="Create a new document." ma:contentTypeScope="" ma:versionID="ea3cec1bd5aa81924234f878af9c1c39">
  <xsd:schema xmlns:xsd="http://www.w3.org/2001/XMLSchema" xmlns:xs="http://www.w3.org/2001/XMLSchema" xmlns:p="http://schemas.microsoft.com/office/2006/metadata/properties" xmlns:ns3="d2866459-9001-401d-94f4-d21fc725b99b" xmlns:ns4="d7fe8beb-0a81-486c-8fa2-3e99e0f4ba27" targetNamespace="http://schemas.microsoft.com/office/2006/metadata/properties" ma:root="true" ma:fieldsID="745b7a057765c6b438c56573e206db4d" ns3:_="" ns4:_="">
    <xsd:import namespace="d2866459-9001-401d-94f4-d21fc725b99b"/>
    <xsd:import namespace="d7fe8beb-0a81-486c-8fa2-3e99e0f4ba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66459-9001-401d-94f4-d21fc725b9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e8beb-0a81-486c-8fa2-3e99e0f4ba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7305895-9F27-45EC-B355-3DB3D54D9E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194FF2-06F4-4AF4-86D8-D89572B38C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866459-9001-401d-94f4-d21fc725b99b"/>
    <ds:schemaRef ds:uri="d7fe8beb-0a81-486c-8fa2-3e99e0f4ba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5A9E48-066F-4A2F-9897-E42CF525A732}">
  <ds:schemaRefs>
    <ds:schemaRef ds:uri="http://schemas.microsoft.com/office/2006/documentManagement/types"/>
    <ds:schemaRef ds:uri="http://www.w3.org/XML/1998/namespace"/>
    <ds:schemaRef ds:uri="http://purl.org/dc/terms/"/>
    <ds:schemaRef ds:uri="d2866459-9001-401d-94f4-d21fc725b99b"/>
    <ds:schemaRef ds:uri="d7fe8beb-0a81-486c-8fa2-3e99e0f4ba27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1-Summary Page</vt:lpstr>
      <vt:lpstr>2-T.Investments</vt:lpstr>
      <vt:lpstr>3-Bond Proceeds</vt:lpstr>
      <vt:lpstr>4-Statistics</vt:lpstr>
      <vt:lpstr>5-Tracy Consolidated</vt:lpstr>
      <vt:lpstr>'1-Summary Page'!Print_Area</vt:lpstr>
      <vt:lpstr>'2-T.Investments'!Print_Area</vt:lpstr>
      <vt:lpstr>'3-Bond Proceeds'!Print_Area</vt:lpstr>
      <vt:lpstr>'4-Statistics'!Print_Area</vt:lpstr>
      <vt:lpstr>'5-Tracy Consolidated'!Print_Area</vt:lpstr>
    </vt:vector>
  </TitlesOfParts>
  <Manager/>
  <Company>City of Tracy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Ray</dc:creator>
  <cp:keywords/>
  <dc:description/>
  <cp:lastModifiedBy>Heather Campbell</cp:lastModifiedBy>
  <cp:revision/>
  <cp:lastPrinted>2022-02-09T00:33:42Z</cp:lastPrinted>
  <dcterms:created xsi:type="dcterms:W3CDTF">1996-04-29T23:42:48Z</dcterms:created>
  <dcterms:modified xsi:type="dcterms:W3CDTF">2022-02-09T00:35:13Z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0x01010038DB367354D8B84BB8299A2718ED42C7</vt:lpwstr>
  </property>
</Properties>
</file>